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qmgswalsallschuk.sharepoint.com/sites/MER_Payroll-Payroll/Shared Documents/Payroll/. Master file pay/Mercian Rates/Mercian Rates 2026-2027/"/>
    </mc:Choice>
  </mc:AlternateContent>
  <xr:revisionPtr revIDLastSave="1272" documentId="8_{0159F9E7-EEEC-4196-B437-087CF47DBA02}" xr6:coauthVersionLast="47" xr6:coauthVersionMax="47" xr10:uidLastSave="{2F84FCA3-778A-4AD7-886C-8833262C42A7}"/>
  <bookViews>
    <workbookView xWindow="-120" yWindow="-120" windowWidth="29040" windowHeight="15840" activeTab="2" xr2:uid="{00000000-000D-0000-FFFF-FFFF00000000}"/>
  </bookViews>
  <sheets>
    <sheet name="NJC Scales " sheetId="1" r:id="rId1"/>
    <sheet name="New Casual " sheetId="2" r:id="rId2"/>
    <sheet name="Apprentice Rates" sheetId="5" r:id="rId3"/>
    <sheet name="NASUWT" sheetId="3" r:id="rId4"/>
    <sheet name="TLR's" sheetId="4" r:id="rId5"/>
  </sheets>
  <definedNames>
    <definedName name="LeadershipGroup" localSheetId="3">NASUWT!#REF!</definedName>
    <definedName name="LeadPractitioners" localSheetId="3">NASUWT!#REF!</definedName>
    <definedName name="_xlnm.Print_Area" localSheetId="2">'Apprentice Rates'!$A$1:$F$14</definedName>
    <definedName name="_xlnm.Print_Area" localSheetId="3">NASUWT!$A$1:$E$78</definedName>
    <definedName name="_xlnm.Print_Area" localSheetId="1">'New Casual '!$A$1:$J$26</definedName>
    <definedName name="_xlnm.Print_Area" localSheetId="0">'NJC Scales '!$A$1:$I$57</definedName>
    <definedName name="_xlnm.Print_Area" localSheetId="4">'TLR''s'!$A$1:$H$38</definedName>
    <definedName name="RangesForHeadteachers" localSheetId="3">NASUWT!#REF!</definedName>
    <definedName name="SENAllowances" localSheetId="3">NASUWT!#REF!</definedName>
    <definedName name="TLRs" localSheetId="3">NASUWT!#REF!</definedName>
    <definedName name="UnqualifiedTeachers" localSheetId="3">NASUWT!#REF!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D6" i="5"/>
  <c r="D5" i="5"/>
  <c r="B8" i="4"/>
  <c r="E8" i="5"/>
  <c r="E7" i="5"/>
  <c r="E6" i="5"/>
  <c r="E5" i="5"/>
  <c r="E4" i="5"/>
  <c r="E3" i="5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L3" i="5"/>
  <c r="L4" i="5"/>
  <c r="B11" i="4"/>
  <c r="K14" i="4" l="1"/>
  <c r="K4" i="4"/>
  <c r="K5" i="4"/>
  <c r="K9" i="4"/>
  <c r="K8" i="4"/>
  <c r="B5" i="4"/>
  <c r="B4" i="4"/>
  <c r="B19" i="4" l="1"/>
  <c r="B17" i="4"/>
  <c r="L8" i="5"/>
  <c r="N19" i="4"/>
  <c r="N17" i="4"/>
  <c r="N11" i="4"/>
  <c r="N12" i="4" s="1"/>
  <c r="N13" i="4" s="1"/>
  <c r="N8" i="4"/>
  <c r="N4" i="4"/>
  <c r="N5" i="4" s="1"/>
  <c r="R56" i="1"/>
  <c r="Q56" i="1"/>
  <c r="R55" i="1"/>
  <c r="Q55" i="1"/>
  <c r="R54" i="1"/>
  <c r="Q54" i="1"/>
  <c r="R53" i="1"/>
  <c r="Q53" i="1"/>
  <c r="R52" i="1"/>
  <c r="Q52" i="1"/>
  <c r="R51" i="1"/>
  <c r="Q51" i="1"/>
  <c r="R50" i="1"/>
  <c r="Q50" i="1"/>
  <c r="R49" i="1"/>
  <c r="Q49" i="1"/>
  <c r="R48" i="1"/>
  <c r="Q48" i="1"/>
  <c r="R47" i="1"/>
  <c r="Q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Q10" i="1"/>
  <c r="R9" i="1"/>
  <c r="Q9" i="1"/>
  <c r="R8" i="1"/>
  <c r="Q8" i="1"/>
  <c r="R7" i="1"/>
  <c r="Q7" i="1"/>
  <c r="R6" i="1"/>
  <c r="Q6" i="1"/>
  <c r="R5" i="1"/>
  <c r="Q5" i="1"/>
  <c r="R4" i="1"/>
  <c r="Q4" i="1"/>
  <c r="R3" i="1"/>
  <c r="Q3" i="1"/>
  <c r="AF3" i="3" l="1"/>
  <c r="AF4" i="3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2" i="3"/>
  <c r="AE61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E5" i="3"/>
  <c r="AE4" i="3"/>
  <c r="AE3" i="3"/>
  <c r="AE2" i="3"/>
  <c r="AA20" i="3"/>
  <c r="AA13" i="3"/>
  <c r="AA14" i="3"/>
  <c r="AA12" i="3"/>
  <c r="AA24" i="3" l="1"/>
  <c r="AA7" i="3"/>
  <c r="AA8" i="3"/>
  <c r="AA9" i="3"/>
  <c r="AA10" i="3"/>
  <c r="AA17" i="3"/>
  <c r="AA18" i="3"/>
  <c r="AA19" i="3"/>
  <c r="AA21" i="3"/>
  <c r="AA22" i="3"/>
  <c r="AA23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3" i="3"/>
  <c r="AA4" i="3"/>
  <c r="AA5" i="3"/>
  <c r="AA6" i="3"/>
  <c r="AA2" i="3"/>
  <c r="Z3" i="3"/>
  <c r="Z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2" i="3"/>
  <c r="L5" i="5"/>
  <c r="L6" i="5"/>
  <c r="L7" i="5"/>
  <c r="E18" i="2" l="1"/>
  <c r="E17" i="2"/>
  <c r="B38" i="4"/>
  <c r="Q19" i="4"/>
  <c r="Q4" i="4"/>
  <c r="Q5" i="4" s="1"/>
  <c r="S49" i="3"/>
  <c r="S50" i="3"/>
  <c r="S48" i="3"/>
  <c r="S51" i="3"/>
  <c r="S52" i="3"/>
  <c r="S53" i="3"/>
  <c r="B12" i="4" l="1"/>
  <c r="B13" i="4" s="1"/>
  <c r="K11" i="4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E8" i="2" s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E15" i="2" s="1"/>
  <c r="D40" i="1"/>
  <c r="E39" i="1"/>
  <c r="D39" i="1"/>
  <c r="E38" i="1"/>
  <c r="E7" i="2" s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I28" i="1" s="1"/>
  <c r="E27" i="1"/>
  <c r="E6" i="2" s="1"/>
  <c r="D27" i="1"/>
  <c r="E26" i="1"/>
  <c r="D26" i="1"/>
  <c r="E25" i="1"/>
  <c r="D25" i="1"/>
  <c r="E24" i="1"/>
  <c r="E12" i="2" s="1"/>
  <c r="D24" i="1"/>
  <c r="E23" i="1"/>
  <c r="D23" i="1"/>
  <c r="E22" i="1"/>
  <c r="D22" i="1"/>
  <c r="E21" i="1"/>
  <c r="D21" i="1"/>
  <c r="E20" i="1"/>
  <c r="D20" i="1"/>
  <c r="E19" i="1"/>
  <c r="D19" i="1"/>
  <c r="E18" i="1"/>
  <c r="E19" i="2" s="1"/>
  <c r="D18" i="1"/>
  <c r="E17" i="1"/>
  <c r="D17" i="1"/>
  <c r="E16" i="1"/>
  <c r="E11" i="2" s="1"/>
  <c r="D16" i="1"/>
  <c r="E15" i="1"/>
  <c r="E16" i="2" s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I4" i="1"/>
  <c r="I6" i="1" l="1"/>
  <c r="I32" i="1"/>
  <c r="I43" i="1"/>
  <c r="I5" i="1"/>
  <c r="I35" i="1"/>
  <c r="I42" i="1"/>
  <c r="K8" i="5"/>
  <c r="D8" i="5"/>
  <c r="I22" i="1"/>
  <c r="I37" i="1"/>
  <c r="I10" i="1"/>
  <c r="E13" i="2"/>
  <c r="E3" i="2"/>
  <c r="I25" i="1"/>
  <c r="I36" i="1"/>
  <c r="I49" i="1"/>
  <c r="I48" i="1"/>
  <c r="I47" i="1"/>
  <c r="I46" i="1"/>
  <c r="I45" i="1"/>
  <c r="I44" i="1"/>
  <c r="I41" i="1"/>
  <c r="I40" i="1"/>
  <c r="I39" i="1"/>
  <c r="I38" i="1"/>
  <c r="I34" i="1"/>
  <c r="I33" i="1"/>
  <c r="I31" i="1"/>
  <c r="I30" i="1"/>
  <c r="I29" i="1"/>
  <c r="I27" i="1"/>
  <c r="I26" i="1"/>
  <c r="I24" i="1"/>
  <c r="I23" i="1"/>
  <c r="I21" i="1"/>
  <c r="I20" i="1"/>
  <c r="I19" i="1"/>
  <c r="I18" i="1"/>
  <c r="I17" i="1"/>
  <c r="I16" i="1"/>
  <c r="I15" i="1"/>
  <c r="I14" i="1"/>
  <c r="I13" i="1"/>
  <c r="I12" i="1"/>
  <c r="I11" i="1"/>
  <c r="I9" i="1"/>
  <c r="I8" i="1"/>
  <c r="I7" i="1"/>
  <c r="K7" i="5"/>
  <c r="K5" i="5"/>
  <c r="K6" i="5"/>
  <c r="E14" i="2"/>
  <c r="E10" i="2"/>
  <c r="E4" i="2"/>
  <c r="E5" i="2"/>
  <c r="E9" i="2"/>
  <c r="T19" i="4" l="1"/>
  <c r="U19" i="4" s="1"/>
  <c r="U6" i="4"/>
  <c r="U7" i="4"/>
  <c r="U9" i="4"/>
  <c r="U10" i="4"/>
  <c r="U11" i="4"/>
  <c r="U12" i="4"/>
  <c r="U13" i="4"/>
  <c r="U14" i="4"/>
  <c r="U15" i="4"/>
  <c r="U16" i="4"/>
  <c r="U17" i="4"/>
  <c r="U18" i="4"/>
  <c r="U20" i="4"/>
  <c r="U21" i="4"/>
  <c r="U22" i="4"/>
  <c r="U23" i="4"/>
  <c r="U3" i="4"/>
  <c r="K12" i="4"/>
  <c r="K13" i="4"/>
  <c r="S64" i="3"/>
  <c r="U64" i="3" s="1"/>
  <c r="S65" i="3"/>
  <c r="U65" i="3" s="1"/>
  <c r="S66" i="3"/>
  <c r="U66" i="3" s="1"/>
  <c r="S67" i="3"/>
  <c r="U67" i="3" s="1"/>
  <c r="S3" i="3"/>
  <c r="U3" i="3" s="1"/>
  <c r="S4" i="3"/>
  <c r="U4" i="3" s="1"/>
  <c r="S5" i="3"/>
  <c r="U5" i="3" s="1"/>
  <c r="S6" i="3"/>
  <c r="U6" i="3" s="1"/>
  <c r="S7" i="3"/>
  <c r="U7" i="3" s="1"/>
  <c r="S8" i="3"/>
  <c r="U8" i="3" s="1"/>
  <c r="S9" i="3"/>
  <c r="U9" i="3" s="1"/>
  <c r="S10" i="3"/>
  <c r="U10" i="3" s="1"/>
  <c r="S11" i="3"/>
  <c r="U11" i="3" s="1"/>
  <c r="S12" i="3"/>
  <c r="U12" i="3" s="1"/>
  <c r="S13" i="3"/>
  <c r="U13" i="3" s="1"/>
  <c r="S14" i="3"/>
  <c r="U14" i="3" s="1"/>
  <c r="S15" i="3"/>
  <c r="U15" i="3" s="1"/>
  <c r="S16" i="3"/>
  <c r="U16" i="3" s="1"/>
  <c r="S17" i="3"/>
  <c r="U17" i="3" s="1"/>
  <c r="S18" i="3"/>
  <c r="U18" i="3" s="1"/>
  <c r="S19" i="3"/>
  <c r="U19" i="3" s="1"/>
  <c r="S20" i="3"/>
  <c r="U20" i="3" s="1"/>
  <c r="S21" i="3"/>
  <c r="U21" i="3" s="1"/>
  <c r="S22" i="3"/>
  <c r="U22" i="3" s="1"/>
  <c r="S23" i="3"/>
  <c r="U23" i="3" s="1"/>
  <c r="S24" i="3"/>
  <c r="U24" i="3" s="1"/>
  <c r="S25" i="3"/>
  <c r="U25" i="3" s="1"/>
  <c r="S26" i="3"/>
  <c r="U26" i="3" s="1"/>
  <c r="S27" i="3"/>
  <c r="U27" i="3" s="1"/>
  <c r="S28" i="3"/>
  <c r="U28" i="3" s="1"/>
  <c r="S29" i="3"/>
  <c r="U29" i="3" s="1"/>
  <c r="S30" i="3"/>
  <c r="U30" i="3" s="1"/>
  <c r="S31" i="3"/>
  <c r="U31" i="3" s="1"/>
  <c r="S32" i="3"/>
  <c r="U32" i="3" s="1"/>
  <c r="S33" i="3"/>
  <c r="U33" i="3" s="1"/>
  <c r="S34" i="3"/>
  <c r="U34" i="3" s="1"/>
  <c r="S35" i="3"/>
  <c r="U35" i="3" s="1"/>
  <c r="S36" i="3"/>
  <c r="U36" i="3" s="1"/>
  <c r="S37" i="3"/>
  <c r="U37" i="3" s="1"/>
  <c r="S38" i="3"/>
  <c r="U38" i="3" s="1"/>
  <c r="S39" i="3"/>
  <c r="U39" i="3" s="1"/>
  <c r="S40" i="3"/>
  <c r="U40" i="3" s="1"/>
  <c r="S41" i="3"/>
  <c r="U41" i="3" s="1"/>
  <c r="S42" i="3"/>
  <c r="U42" i="3" s="1"/>
  <c r="S43" i="3"/>
  <c r="U43" i="3" s="1"/>
  <c r="S44" i="3"/>
  <c r="U44" i="3" s="1"/>
  <c r="S45" i="3"/>
  <c r="U45" i="3" s="1"/>
  <c r="S46" i="3"/>
  <c r="U46" i="3" s="1"/>
  <c r="S47" i="3"/>
  <c r="U47" i="3" s="1"/>
  <c r="U48" i="3"/>
  <c r="U49" i="3"/>
  <c r="U50" i="3"/>
  <c r="U51" i="3"/>
  <c r="U52" i="3"/>
  <c r="U53" i="3"/>
  <c r="S54" i="3"/>
  <c r="U54" i="3" s="1"/>
  <c r="S55" i="3"/>
  <c r="U55" i="3" s="1"/>
  <c r="S56" i="3"/>
  <c r="U56" i="3" s="1"/>
  <c r="S57" i="3"/>
  <c r="U57" i="3" s="1"/>
  <c r="S58" i="3"/>
  <c r="U58" i="3" s="1"/>
  <c r="S59" i="3"/>
  <c r="U59" i="3" s="1"/>
  <c r="S60" i="3"/>
  <c r="U60" i="3" s="1"/>
  <c r="S61" i="3"/>
  <c r="U61" i="3" s="1"/>
  <c r="S62" i="3"/>
  <c r="U62" i="3" s="1"/>
  <c r="S63" i="3"/>
  <c r="U63" i="3" s="1"/>
  <c r="S2" i="3"/>
  <c r="U2" i="3" s="1"/>
  <c r="U4" i="4" l="1"/>
  <c r="J4" i="4" l="1"/>
  <c r="U5" i="4" l="1"/>
  <c r="U8" i="4"/>
</calcChain>
</file>

<file path=xl/sharedStrings.xml><?xml version="1.0" encoding="utf-8"?>
<sst xmlns="http://schemas.openxmlformats.org/spreadsheetml/2006/main" count="1188" uniqueCount="358">
  <si>
    <t>2024/25</t>
  </si>
  <si>
    <t>NJC</t>
  </si>
  <si>
    <t>002</t>
  </si>
  <si>
    <t>G2</t>
  </si>
  <si>
    <t>003</t>
  </si>
  <si>
    <t>004</t>
  </si>
  <si>
    <t>G3</t>
  </si>
  <si>
    <t>005</t>
  </si>
  <si>
    <t>006</t>
  </si>
  <si>
    <t>G4</t>
  </si>
  <si>
    <t>007</t>
  </si>
  <si>
    <t>008</t>
  </si>
  <si>
    <t>009</t>
  </si>
  <si>
    <t>G5</t>
  </si>
  <si>
    <t>010</t>
  </si>
  <si>
    <t>011</t>
  </si>
  <si>
    <t>012</t>
  </si>
  <si>
    <t>013</t>
  </si>
  <si>
    <t>014</t>
  </si>
  <si>
    <t>015</t>
  </si>
  <si>
    <t>G6</t>
  </si>
  <si>
    <t>016</t>
  </si>
  <si>
    <t>017</t>
  </si>
  <si>
    <t>018</t>
  </si>
  <si>
    <t>019</t>
  </si>
  <si>
    <t>020</t>
  </si>
  <si>
    <t>021</t>
  </si>
  <si>
    <t>022</t>
  </si>
  <si>
    <t>G7</t>
  </si>
  <si>
    <t>023</t>
  </si>
  <si>
    <t>024</t>
  </si>
  <si>
    <t>025</t>
  </si>
  <si>
    <t>026</t>
  </si>
  <si>
    <t>G8</t>
  </si>
  <si>
    <t>027</t>
  </si>
  <si>
    <t>028</t>
  </si>
  <si>
    <t>029</t>
  </si>
  <si>
    <t>030</t>
  </si>
  <si>
    <t>G9</t>
  </si>
  <si>
    <t>031</t>
  </si>
  <si>
    <t>032</t>
  </si>
  <si>
    <t>033</t>
  </si>
  <si>
    <t>034</t>
  </si>
  <si>
    <t>G10</t>
  </si>
  <si>
    <t>035</t>
  </si>
  <si>
    <t>036</t>
  </si>
  <si>
    <t>037</t>
  </si>
  <si>
    <t>038</t>
  </si>
  <si>
    <t>G11</t>
  </si>
  <si>
    <t>039</t>
  </si>
  <si>
    <t>040</t>
  </si>
  <si>
    <t>041</t>
  </si>
  <si>
    <t>042</t>
  </si>
  <si>
    <t>G12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</si>
  <si>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</si>
  <si>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</si>
  <si>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</si>
  <si>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</si>
  <si>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</si>
  <si>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</si>
  <si>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</si>
  <si>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</si>
  <si>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</si>
  <si>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</si>
  <si>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</si>
  <si>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</si>
  <si>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</si>
  <si>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Mercian Trust Casaul Staff Pay Rates 2023/2024</t>
  </si>
  <si>
    <t>Referance</t>
  </si>
  <si>
    <t>Details</t>
  </si>
  <si>
    <t>NJC Rate</t>
  </si>
  <si>
    <t>Inv2 </t>
  </si>
  <si>
    <t>Invigilator</t>
  </si>
  <si>
    <t>SP4</t>
  </si>
  <si>
    <t>LGPS</t>
  </si>
  <si>
    <t>Inv3</t>
  </si>
  <si>
    <t>SP9</t>
  </si>
  <si>
    <t>Cover sup 1</t>
  </si>
  <si>
    <t>Cover Supervisor </t>
  </si>
  <si>
    <t>Casual staff</t>
  </si>
  <si>
    <t xml:space="preserve">Unqualified </t>
  </si>
  <si>
    <t>Cover sup 2</t>
  </si>
  <si>
    <t>Cover Supervisor</t>
  </si>
  <si>
    <t>SP26</t>
  </si>
  <si>
    <t>Cover sup 3</t>
  </si>
  <si>
    <t>SP37</t>
  </si>
  <si>
    <t>Qualified</t>
  </si>
  <si>
    <t>Cover sup 4</t>
  </si>
  <si>
    <t>SP47</t>
  </si>
  <si>
    <t>Admin Cover   1</t>
  </si>
  <si>
    <t>Admin Cover   2</t>
  </si>
  <si>
    <t>Admin Cover Senior</t>
  </si>
  <si>
    <t xml:space="preserve">Senior Admin cover </t>
  </si>
  <si>
    <t>SP15</t>
  </si>
  <si>
    <t>Admin Cover Management</t>
  </si>
  <si>
    <t>Management Admin</t>
  </si>
  <si>
    <t>SP23</t>
  </si>
  <si>
    <t>Caretaker 1</t>
  </si>
  <si>
    <t>Caretaker</t>
  </si>
  <si>
    <t>Caretaker 2</t>
  </si>
  <si>
    <t>Senior Caretaker</t>
  </si>
  <si>
    <t>FLA</t>
  </si>
  <si>
    <t>Foreign Language Assistant</t>
  </si>
  <si>
    <t>SP39</t>
  </si>
  <si>
    <t>Lunch Duty</t>
  </si>
  <si>
    <t>SOA Only - Lunch duty+ Meal allowance       </t>
  </si>
  <si>
    <t>SP14</t>
  </si>
  <si>
    <t>One2One 1 Teach</t>
  </si>
  <si>
    <t>Teaching Staff one to one session rate</t>
  </si>
  <si>
    <t>One to One staff</t>
  </si>
  <si>
    <t>M6</t>
  </si>
  <si>
    <t>TP</t>
  </si>
  <si>
    <t>One2One 2 Teach</t>
  </si>
  <si>
    <t>UPS3</t>
  </si>
  <si>
    <t>Mentor</t>
  </si>
  <si>
    <t>Academic Mentor</t>
  </si>
  <si>
    <t>SP17</t>
  </si>
  <si>
    <t>·         Holiday pay will be on top of all of these. Holiday would be paid within each pay at 12.07%</t>
  </si>
  <si>
    <t>·         All would increase annually in line with linked NJC scale</t>
  </si>
  <si>
    <t>·         Only the rates above can be used a fixed rates all other offers must be within the scales ranges.</t>
  </si>
  <si>
    <t>·         Contracted staff members completing additional hours will be paid at their contracted rate of pay.</t>
  </si>
  <si>
    <t>Apprentice Rates</t>
  </si>
  <si>
    <t>Hourly Rate</t>
  </si>
  <si>
    <t>Annual (FTE)</t>
  </si>
  <si>
    <t>Tier 1</t>
  </si>
  <si>
    <t>App Year 1</t>
  </si>
  <si>
    <t>Suggestion 8.50</t>
  </si>
  <si>
    <t>Tier 2</t>
  </si>
  <si>
    <t>Tier 3</t>
  </si>
  <si>
    <t>Any age</t>
  </si>
  <si>
    <t>Tracks NJC 2</t>
  </si>
  <si>
    <t>Tracks NJC 2 (all Apprentices after their 1st year as a minimum must be here)</t>
  </si>
  <si>
    <t>Tier 4</t>
  </si>
  <si>
    <t xml:space="preserve">Tracks NJC 2 </t>
  </si>
  <si>
    <t>Tier 5</t>
  </si>
  <si>
    <t>Tier 6</t>
  </si>
  <si>
    <t>Tracks NJC 3</t>
  </si>
  <si>
    <t>Tracks NJC 5</t>
  </si>
  <si>
    <t>Apprentice Rates built to include opportunity for 6 monthly review in the first year.</t>
  </si>
  <si>
    <t>6 monthly appraisals and opportunity to move up Payscales each 6 months upto 2 years.</t>
  </si>
  <si>
    <t>23/24</t>
  </si>
  <si>
    <t>NASUWT PAY SCALES 1 SEP 2023 TO 31 AUG 2024</t>
  </si>
  <si>
    <t>22/23</t>
  </si>
  <si>
    <t>Back pay calcs</t>
  </si>
  <si>
    <t>Main1</t>
  </si>
  <si>
    <t>CLASSROOM TEACHERS</t>
  </si>
  <si>
    <t>MP1</t>
  </si>
  <si>
    <t>MP2</t>
  </si>
  <si>
    <t>Main2</t>
  </si>
  <si>
    <t>MP3</t>
  </si>
  <si>
    <t>Main3</t>
  </si>
  <si>
    <t>MP4</t>
  </si>
  <si>
    <t>Main4</t>
  </si>
  <si>
    <t>MP5</t>
  </si>
  <si>
    <t>Main5</t>
  </si>
  <si>
    <t>MP6</t>
  </si>
  <si>
    <t>Main6</t>
  </si>
  <si>
    <t>UP1</t>
  </si>
  <si>
    <t>UPS1</t>
  </si>
  <si>
    <t>UPPER PAY RANGE</t>
  </si>
  <si>
    <t>UP2</t>
  </si>
  <si>
    <t>UPS2</t>
  </si>
  <si>
    <t>UP3</t>
  </si>
  <si>
    <t>UQF1</t>
  </si>
  <si>
    <t>UNQUALIFIED TEACHERS</t>
  </si>
  <si>
    <t>UQ1</t>
  </si>
  <si>
    <t>UQ2</t>
  </si>
  <si>
    <t>UQF2</t>
  </si>
  <si>
    <t>UQ3</t>
  </si>
  <si>
    <t>UQF3</t>
  </si>
  <si>
    <t>UQ4</t>
  </si>
  <si>
    <t>UQF4</t>
  </si>
  <si>
    <t>UQ5</t>
  </si>
  <si>
    <t>UQF5</t>
  </si>
  <si>
    <t>UQF6</t>
  </si>
  <si>
    <t>L1</t>
  </si>
  <si>
    <t>Leadership Scales</t>
  </si>
  <si>
    <t>LS01</t>
  </si>
  <si>
    <t>LS02</t>
  </si>
  <si>
    <t>L2</t>
  </si>
  <si>
    <t>LS03</t>
  </si>
  <si>
    <t>L3</t>
  </si>
  <si>
    <t>LS04</t>
  </si>
  <si>
    <t>L4</t>
  </si>
  <si>
    <t>LS05</t>
  </si>
  <si>
    <t>L5</t>
  </si>
  <si>
    <t>LS06</t>
  </si>
  <si>
    <t>L6</t>
  </si>
  <si>
    <t>LS07</t>
  </si>
  <si>
    <t>L7</t>
  </si>
  <si>
    <t>LS08</t>
  </si>
  <si>
    <t>L8</t>
  </si>
  <si>
    <t>LS09</t>
  </si>
  <si>
    <t>L9</t>
  </si>
  <si>
    <t>LS10</t>
  </si>
  <si>
    <t>L10</t>
  </si>
  <si>
    <t>LS11</t>
  </si>
  <si>
    <t>L11</t>
  </si>
  <si>
    <t>LS12</t>
  </si>
  <si>
    <t>L12</t>
  </si>
  <si>
    <t>LS13</t>
  </si>
  <si>
    <t>L13</t>
  </si>
  <si>
    <t>LS14</t>
  </si>
  <si>
    <t>L14</t>
  </si>
  <si>
    <t>LS15</t>
  </si>
  <si>
    <t>L15</t>
  </si>
  <si>
    <t>LS16</t>
  </si>
  <si>
    <t>L16</t>
  </si>
  <si>
    <t>LS17</t>
  </si>
  <si>
    <t>L17</t>
  </si>
  <si>
    <t>LS18</t>
  </si>
  <si>
    <t>L18</t>
  </si>
  <si>
    <t>LS19</t>
  </si>
  <si>
    <t>L19</t>
  </si>
  <si>
    <t>LS20</t>
  </si>
  <si>
    <t>L20</t>
  </si>
  <si>
    <t>LS21</t>
  </si>
  <si>
    <t>L21</t>
  </si>
  <si>
    <t>LS22</t>
  </si>
  <si>
    <t>L22</t>
  </si>
  <si>
    <t>LS23</t>
  </si>
  <si>
    <t>L23</t>
  </si>
  <si>
    <t>LS24</t>
  </si>
  <si>
    <t>L24</t>
  </si>
  <si>
    <t>LS25</t>
  </si>
  <si>
    <t>L25</t>
  </si>
  <si>
    <t>LS26</t>
  </si>
  <si>
    <t>L26</t>
  </si>
  <si>
    <t>LS27</t>
  </si>
  <si>
    <t>L27</t>
  </si>
  <si>
    <t>LS28</t>
  </si>
  <si>
    <t>L28</t>
  </si>
  <si>
    <t>LS29</t>
  </si>
  <si>
    <t>L29</t>
  </si>
  <si>
    <t>LS30</t>
  </si>
  <si>
    <t>L30</t>
  </si>
  <si>
    <t>LS31</t>
  </si>
  <si>
    <t>L31</t>
  </si>
  <si>
    <t>LS32</t>
  </si>
  <si>
    <t>L32</t>
  </si>
  <si>
    <t>LS33</t>
  </si>
  <si>
    <t>L33</t>
  </si>
  <si>
    <t>LS34</t>
  </si>
  <si>
    <t>L34</t>
  </si>
  <si>
    <t>LS35</t>
  </si>
  <si>
    <t>L35</t>
  </si>
  <si>
    <t>LS36</t>
  </si>
  <si>
    <t>L36</t>
  </si>
  <si>
    <t>LS37</t>
  </si>
  <si>
    <t>L37</t>
  </si>
  <si>
    <t>LS38</t>
  </si>
  <si>
    <t>L38</t>
  </si>
  <si>
    <t>LS39</t>
  </si>
  <si>
    <t>L39</t>
  </si>
  <si>
    <t>LS40</t>
  </si>
  <si>
    <t>L40</t>
  </si>
  <si>
    <t>LS41</t>
  </si>
  <si>
    <t>L41</t>
  </si>
  <si>
    <t>LS42</t>
  </si>
  <si>
    <t>L42</t>
  </si>
  <si>
    <t>LS43</t>
  </si>
  <si>
    <t>L43</t>
  </si>
  <si>
    <t>LS44</t>
  </si>
  <si>
    <t>LP1</t>
  </si>
  <si>
    <t>LEAD PRACTITIONERS</t>
  </si>
  <si>
    <t>LS45</t>
  </si>
  <si>
    <t>LP2</t>
  </si>
  <si>
    <t>LS46</t>
  </si>
  <si>
    <t>LP3</t>
  </si>
  <si>
    <t>LP4</t>
  </si>
  <si>
    <t>LP5</t>
  </si>
  <si>
    <t>LP6</t>
  </si>
  <si>
    <t>LP7</t>
  </si>
  <si>
    <t>LP8</t>
  </si>
  <si>
    <t>LP9</t>
  </si>
  <si>
    <t>LP10</t>
  </si>
  <si>
    <t>LP11</t>
  </si>
  <si>
    <t>LP12</t>
  </si>
  <si>
    <t>LP13</t>
  </si>
  <si>
    <t>LP14</t>
  </si>
  <si>
    <t>LP15</t>
  </si>
  <si>
    <t>LP16</t>
  </si>
  <si>
    <t>LP17</t>
  </si>
  <si>
    <t>LP18</t>
  </si>
  <si>
    <t>2023/24</t>
  </si>
  <si>
    <t>2022/23</t>
  </si>
  <si>
    <t>TLR1A</t>
  </si>
  <si>
    <t>Prorata</t>
  </si>
  <si>
    <t>Paid Monthly</t>
  </si>
  <si>
    <t>Linked to inflationary rates</t>
  </si>
  <si>
    <t>Notes</t>
  </si>
  <si>
    <t>TLR1B</t>
  </si>
  <si>
    <t>NASUWT PAY SCALES 1 SEP 2024 TO 31 AUG 2025</t>
  </si>
  <si>
    <t>TLR1C</t>
  </si>
  <si>
    <t>TLR1D</t>
  </si>
  <si>
    <t>TLR2A</t>
  </si>
  <si>
    <t>TLR2B</t>
  </si>
  <si>
    <t>TLR2C</t>
  </si>
  <si>
    <t>TLR3A</t>
  </si>
  <si>
    <t>Fixed Term</t>
  </si>
  <si>
    <t>Not Prorata</t>
  </si>
  <si>
    <t>TLR3B</t>
  </si>
  <si>
    <t>TLR3C</t>
  </si>
  <si>
    <t>TLR3D</t>
  </si>
  <si>
    <t>TLR3E</t>
  </si>
  <si>
    <t>FirstAid</t>
  </si>
  <si>
    <t>No inflationary rise</t>
  </si>
  <si>
    <t>Fixed rate not subject to pay award</t>
  </si>
  <si>
    <t>SEN 1</t>
  </si>
  <si>
    <t>Teachers and support staff</t>
  </si>
  <si>
    <t>Linked to National Teacher pay guidance</t>
  </si>
  <si>
    <t>SEN 2</t>
  </si>
  <si>
    <t>SEN 3</t>
  </si>
  <si>
    <t>SEN (Support Staff)</t>
  </si>
  <si>
    <t>2.5% Rise 2024</t>
  </si>
  <si>
    <t>Support Staff</t>
  </si>
  <si>
    <t>Associate Staff rate</t>
  </si>
  <si>
    <t>Retention incentive</t>
  </si>
  <si>
    <t>Monthly or Fixed Term</t>
  </si>
  <si>
    <t>Not Leadership Group</t>
  </si>
  <si>
    <t>IIA1</t>
  </si>
  <si>
    <t>IIA2</t>
  </si>
  <si>
    <t>IIA3</t>
  </si>
  <si>
    <t>IIA4</t>
  </si>
  <si>
    <t>IIA5</t>
  </si>
  <si>
    <t>Head of House allowance</t>
  </si>
  <si>
    <t>Payment at end of project</t>
  </si>
  <si>
    <t>Out of hours learning activity etc.</t>
  </si>
  <si>
    <t>IIA6</t>
  </si>
  <si>
    <t>IIA7</t>
  </si>
  <si>
    <t>5.5% 2024</t>
  </si>
  <si>
    <t>QMGS Allowance</t>
  </si>
  <si>
    <t>Subject to Pay Award</t>
  </si>
  <si>
    <t>5.8% uplift</t>
  </si>
  <si>
    <t>In line with NJC2 Increase</t>
  </si>
  <si>
    <t xml:space="preserve">Inv3 Lead </t>
  </si>
  <si>
    <t>2-4</t>
  </si>
  <si>
    <t>4-6</t>
  </si>
  <si>
    <t>6-11</t>
  </si>
  <si>
    <t>9-17</t>
  </si>
  <si>
    <t>15-23</t>
  </si>
  <si>
    <t>22-27</t>
  </si>
  <si>
    <t>26-31</t>
  </si>
  <si>
    <t>30-35</t>
  </si>
  <si>
    <t>34-39</t>
  </si>
  <si>
    <t>38-43</t>
  </si>
  <si>
    <t>1 month uplift</t>
  </si>
  <si>
    <t>2025/26</t>
  </si>
  <si>
    <t xml:space="preserve"> NJC 24-25 scales</t>
  </si>
  <si>
    <t>2024-2025</t>
  </si>
  <si>
    <t>NASUWT PAY SCALES 1 SEP 2025 to 31 August 2026</t>
  </si>
  <si>
    <t>42-43</t>
  </si>
  <si>
    <t xml:space="preserve">Tracks HMRC </t>
  </si>
  <si>
    <t>FTE</t>
  </si>
  <si>
    <t>Mercian Trust Casaul Staff Pay Rates 2025/2026</t>
  </si>
  <si>
    <t>2026/27</t>
  </si>
  <si>
    <t>Tracks NJC 2 (all Apprentices after their 1st year as a minimum must be here) App 3</t>
  </si>
  <si>
    <t xml:space="preserve">Scale point 2 deleted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</si>
</sst>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000"/>
    <numFmt numFmtId="166" formatCode="0.0000"/>
    <numFmt numFmtId="167" formatCode="_-&quot;£&quot;* #,##0_-;\-&quot;£&quot;* #,##0_-;_-&quot;£&quot;* &quot;-&quot;??_-;_-@_-"/>
    <numFmt numFmtId="168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Garamond"/>
      <family val="1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u/>
      <sz val="10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8">
    <xf numFmtId="0" fontId="0" fillId="0" borderId="0" xfId="0"/>
    <xf numFmtId="0" fontId="0" fillId="0" borderId="1" xfId="0" applyBorder="1"/>
    <xf numFmtId="0" fontId="0" fillId="0" borderId="0" xfId="0" applyProtection="1">
      <protection locked="0"/>
    </xf>
    <xf numFmtId="6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/>
    <xf numFmtId="0" fontId="6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44" fontId="0" fillId="0" borderId="0" xfId="2" applyFont="1" applyFill="1"/>
    <xf numFmtId="0" fontId="2" fillId="0" borderId="1" xfId="0" applyFont="1" applyBorder="1"/>
    <xf numFmtId="44" fontId="2" fillId="0" borderId="1" xfId="2" applyFont="1" applyFill="1" applyBorder="1"/>
    <xf numFmtId="0" fontId="0" fillId="0" borderId="1" xfId="0" applyBorder="1" applyAlignment="1">
      <alignment horizontal="center" vertical="center"/>
    </xf>
    <xf numFmtId="44" fontId="0" fillId="0" borderId="1" xfId="2" applyFont="1" applyFill="1" applyBorder="1"/>
    <xf numFmtId="167" fontId="0" fillId="0" borderId="1" xfId="2" applyNumberFormat="1" applyFont="1" applyFill="1" applyBorder="1"/>
    <xf numFmtId="1" fontId="3" fillId="0" borderId="1" xfId="0" applyNumberFormat="1" applyFon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2" fontId="3" fillId="0" borderId="1" xfId="0" applyNumberFormat="1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0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1" fontId="3" fillId="7" borderId="1" xfId="0" applyNumberFormat="1" applyFont="1" applyFill="1" applyBorder="1" applyAlignment="1" applyProtection="1">
      <alignment horizontal="center"/>
      <protection locked="0"/>
    </xf>
    <xf numFmtId="165" fontId="3" fillId="0" borderId="2" xfId="0" applyNumberFormat="1" applyFont="1" applyBorder="1" applyAlignment="1" applyProtection="1">
      <alignment horizontal="center"/>
      <protection locked="0"/>
    </xf>
    <xf numFmtId="2" fontId="0" fillId="0" borderId="0" xfId="0" applyNumberFormat="1"/>
    <xf numFmtId="0" fontId="2" fillId="0" borderId="0" xfId="0" applyFont="1"/>
    <xf numFmtId="167" fontId="0" fillId="0" borderId="0" xfId="2" applyNumberFormat="1" applyFont="1" applyFill="1" applyBorder="1"/>
    <xf numFmtId="6" fontId="7" fillId="0" borderId="0" xfId="0" applyNumberFormat="1" applyFont="1"/>
    <xf numFmtId="0" fontId="8" fillId="0" borderId="0" xfId="0" applyFont="1"/>
    <xf numFmtId="6" fontId="0" fillId="0" borderId="0" xfId="0" applyNumberFormat="1"/>
    <xf numFmtId="0" fontId="0" fillId="2" borderId="0" xfId="0" applyFill="1" applyProtection="1">
      <protection locked="0"/>
    </xf>
    <xf numFmtId="0" fontId="0" fillId="12" borderId="0" xfId="0" applyFill="1" applyProtection="1">
      <protection locked="0"/>
    </xf>
    <xf numFmtId="17" fontId="2" fillId="2" borderId="0" xfId="0" applyNumberFormat="1" applyFont="1" applyFill="1"/>
    <xf numFmtId="14" fontId="2" fillId="2" borderId="0" xfId="0" applyNumberFormat="1" applyFont="1" applyFill="1"/>
    <xf numFmtId="44" fontId="2" fillId="0" borderId="0" xfId="2" applyFont="1" applyFill="1"/>
    <xf numFmtId="0" fontId="10" fillId="0" borderId="1" xfId="0" applyFont="1" applyBorder="1"/>
    <xf numFmtId="0" fontId="10" fillId="0" borderId="1" xfId="0" applyFont="1" applyBorder="1" applyAlignment="1">
      <alignment horizontal="left" vertical="center" indent="5"/>
    </xf>
    <xf numFmtId="0" fontId="12" fillId="0" borderId="1" xfId="0" applyFont="1" applyBorder="1"/>
    <xf numFmtId="0" fontId="12" fillId="0" borderId="0" xfId="0" applyFont="1" applyAlignment="1">
      <alignment horizontal="left" vertical="center" indent="5"/>
    </xf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0" fillId="0" borderId="0" xfId="0" applyFont="1"/>
    <xf numFmtId="0" fontId="10" fillId="3" borderId="0" xfId="0" applyFont="1" applyFill="1"/>
    <xf numFmtId="0" fontId="16" fillId="0" borderId="1" xfId="0" applyFont="1" applyBorder="1" applyAlignment="1">
      <alignment vertical="center"/>
    </xf>
    <xf numFmtId="0" fontId="15" fillId="0" borderId="1" xfId="0" applyFont="1" applyBorder="1"/>
    <xf numFmtId="0" fontId="15" fillId="2" borderId="1" xfId="0" applyFont="1" applyFill="1" applyBorder="1"/>
    <xf numFmtId="14" fontId="15" fillId="2" borderId="1" xfId="0" applyNumberFormat="1" applyFont="1" applyFill="1" applyBorder="1"/>
    <xf numFmtId="0" fontId="16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vertical="center"/>
    </xf>
    <xf numFmtId="44" fontId="15" fillId="0" borderId="1" xfId="2" applyFont="1" applyBorder="1"/>
    <xf numFmtId="44" fontId="15" fillId="0" borderId="0" xfId="0" applyNumberFormat="1" applyFont="1"/>
    <xf numFmtId="2" fontId="15" fillId="0" borderId="1" xfId="0" applyNumberFormat="1" applyFont="1" applyBorder="1"/>
    <xf numFmtId="44" fontId="15" fillId="0" borderId="1" xfId="0" applyNumberFormat="1" applyFont="1" applyBorder="1"/>
    <xf numFmtId="44" fontId="15" fillId="0" borderId="1" xfId="2" applyFont="1" applyFill="1" applyBorder="1"/>
    <xf numFmtId="6" fontId="15" fillId="0" borderId="1" xfId="1" applyNumberFormat="1" applyFont="1" applyFill="1" applyBorder="1"/>
    <xf numFmtId="43" fontId="15" fillId="0" borderId="1" xfId="1" applyFont="1" applyFill="1" applyBorder="1"/>
    <xf numFmtId="2" fontId="15" fillId="0" borderId="1" xfId="0" applyNumberFormat="1" applyFont="1" applyBorder="1" applyAlignment="1">
      <alignment wrapText="1"/>
    </xf>
    <xf numFmtId="44" fontId="15" fillId="0" borderId="0" xfId="2" applyFont="1" applyFill="1" applyBorder="1"/>
    <xf numFmtId="43" fontId="15" fillId="0" borderId="0" xfId="1" applyFont="1" applyFill="1" applyBorder="1"/>
    <xf numFmtId="0" fontId="10" fillId="0" borderId="0" xfId="0" applyFont="1" applyAlignment="1">
      <alignment horizontal="left" vertical="center" indent="5"/>
    </xf>
    <xf numFmtId="44" fontId="10" fillId="0" borderId="0" xfId="2" applyFont="1" applyBorder="1"/>
    <xf numFmtId="44" fontId="10" fillId="0" borderId="1" xfId="2" applyFont="1" applyBorder="1"/>
    <xf numFmtId="0" fontId="11" fillId="3" borderId="0" xfId="0" applyFont="1" applyFill="1"/>
    <xf numFmtId="0" fontId="17" fillId="3" borderId="0" xfId="0" applyFont="1" applyFill="1" applyAlignment="1">
      <alignment vertical="center"/>
    </xf>
    <xf numFmtId="0" fontId="18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4" fontId="10" fillId="2" borderId="0" xfId="0" applyNumberFormat="1" applyFont="1" applyFill="1"/>
    <xf numFmtId="164" fontId="10" fillId="0" borderId="0" xfId="1" applyNumberFormat="1" applyFont="1" applyFill="1"/>
    <xf numFmtId="0" fontId="19" fillId="8" borderId="5" xfId="0" applyFont="1" applyFill="1" applyBorder="1"/>
    <xf numFmtId="0" fontId="19" fillId="0" borderId="6" xfId="0" applyFont="1" applyBorder="1"/>
    <xf numFmtId="0" fontId="19" fillId="0" borderId="7" xfId="0" applyFont="1" applyBorder="1"/>
    <xf numFmtId="0" fontId="19" fillId="0" borderId="8" xfId="0" applyFont="1" applyBorder="1"/>
    <xf numFmtId="164" fontId="10" fillId="0" borderId="1" xfId="1" applyNumberFormat="1" applyFont="1" applyFill="1" applyBorder="1"/>
    <xf numFmtId="164" fontId="10" fillId="0" borderId="0" xfId="1" applyNumberFormat="1" applyFont="1" applyFill="1" applyBorder="1"/>
    <xf numFmtId="164" fontId="10" fillId="0" borderId="0" xfId="0" applyNumberFormat="1" applyFont="1"/>
    <xf numFmtId="0" fontId="10" fillId="4" borderId="1" xfId="0" applyFont="1" applyFill="1" applyBorder="1"/>
    <xf numFmtId="164" fontId="10" fillId="4" borderId="1" xfId="1" applyNumberFormat="1" applyFont="1" applyFill="1" applyBorder="1"/>
    <xf numFmtId="0" fontId="19" fillId="9" borderId="9" xfId="0" applyFont="1" applyFill="1" applyBorder="1"/>
    <xf numFmtId="3" fontId="19" fillId="9" borderId="10" xfId="0" applyNumberFormat="1" applyFont="1" applyFill="1" applyBorder="1"/>
    <xf numFmtId="168" fontId="10" fillId="0" borderId="0" xfId="0" applyNumberFormat="1" applyFont="1"/>
    <xf numFmtId="0" fontId="19" fillId="9" borderId="11" xfId="0" applyFont="1" applyFill="1" applyBorder="1"/>
    <xf numFmtId="3" fontId="19" fillId="9" borderId="12" xfId="0" applyNumberFormat="1" applyFont="1" applyFill="1" applyBorder="1"/>
    <xf numFmtId="0" fontId="10" fillId="5" borderId="1" xfId="0" applyFont="1" applyFill="1" applyBorder="1"/>
    <xf numFmtId="164" fontId="10" fillId="5" borderId="1" xfId="1" applyNumberFormat="1" applyFont="1" applyFill="1" applyBorder="1"/>
    <xf numFmtId="0" fontId="19" fillId="10" borderId="11" xfId="0" applyFont="1" applyFill="1" applyBorder="1"/>
    <xf numFmtId="3" fontId="19" fillId="10" borderId="12" xfId="0" applyNumberFormat="1" applyFont="1" applyFill="1" applyBorder="1"/>
    <xf numFmtId="0" fontId="20" fillId="0" borderId="1" xfId="0" applyFont="1" applyBorder="1"/>
    <xf numFmtId="164" fontId="13" fillId="0" borderId="0" xfId="1" applyNumberFormat="1" applyFont="1" applyFill="1" applyBorder="1" applyAlignment="1">
      <alignment vertical="center"/>
    </xf>
    <xf numFmtId="0" fontId="10" fillId="6" borderId="1" xfId="0" applyFont="1" applyFill="1" applyBorder="1"/>
    <xf numFmtId="0" fontId="19" fillId="11" borderId="11" xfId="0" applyFont="1" applyFill="1" applyBorder="1"/>
    <xf numFmtId="3" fontId="10" fillId="0" borderId="0" xfId="0" applyNumberFormat="1" applyFont="1"/>
    <xf numFmtId="0" fontId="18" fillId="0" borderId="0" xfId="0" applyFont="1" applyAlignment="1">
      <alignment vertical="center"/>
    </xf>
    <xf numFmtId="0" fontId="19" fillId="0" borderId="11" xfId="0" applyFont="1" applyBorder="1"/>
    <xf numFmtId="0" fontId="19" fillId="0" borderId="12" xfId="0" applyFont="1" applyBorder="1"/>
    <xf numFmtId="3" fontId="19" fillId="0" borderId="12" xfId="0" applyNumberFormat="1" applyFont="1" applyBorder="1"/>
    <xf numFmtId="164" fontId="12" fillId="0" borderId="1" xfId="1" applyNumberFormat="1" applyFont="1" applyFill="1" applyBorder="1" applyAlignment="1">
      <alignment vertical="center"/>
    </xf>
    <xf numFmtId="0" fontId="19" fillId="0" borderId="13" xfId="0" applyFont="1" applyBorder="1"/>
    <xf numFmtId="3" fontId="19" fillId="0" borderId="14" xfId="0" applyNumberFormat="1" applyFont="1" applyBorder="1"/>
    <xf numFmtId="164" fontId="12" fillId="0" borderId="1" xfId="1" applyNumberFormat="1" applyFont="1" applyFill="1" applyBorder="1"/>
    <xf numFmtId="0" fontId="12" fillId="3" borderId="1" xfId="0" applyFont="1" applyFill="1" applyBorder="1"/>
    <xf numFmtId="0" fontId="12" fillId="0" borderId="15" xfId="0" applyFont="1" applyBorder="1"/>
    <xf numFmtId="0" fontId="0" fillId="0" borderId="0" xfId="0" applyAlignment="1">
      <alignment wrapText="1"/>
    </xf>
    <xf numFmtId="164" fontId="21" fillId="0" borderId="0" xfId="1" applyNumberFormat="1" applyFont="1" applyFill="1" applyBorder="1"/>
    <xf numFmtId="8" fontId="0" fillId="0" borderId="0" xfId="0" applyNumberFormat="1"/>
    <xf numFmtId="16" fontId="0" fillId="0" borderId="0" xfId="0" quotePrefix="1" applyNumberFormat="1" applyProtection="1">
      <protection locked="0"/>
    </xf>
    <xf numFmtId="0" fontId="0" fillId="0" borderId="0" xfId="0" quotePrefix="1" applyProtection="1">
      <protection locked="0"/>
    </xf>
    <xf numFmtId="2" fontId="0" fillId="0" borderId="0" xfId="0" applyNumberFormat="1" applyProtection="1">
      <protection locked="0"/>
    </xf>
    <xf numFmtId="0" fontId="0" fillId="12" borderId="1" xfId="0" applyFill="1" applyBorder="1" applyProtection="1">
      <protection locked="0"/>
    </xf>
    <xf numFmtId="0" fontId="0" fillId="12" borderId="19" xfId="0" applyFill="1" applyBorder="1" applyProtection="1">
      <protection locked="0"/>
    </xf>
    <xf numFmtId="17" fontId="0" fillId="12" borderId="0" xfId="0" applyNumberFormat="1" applyFill="1" applyProtection="1">
      <protection locked="0"/>
    </xf>
    <xf numFmtId="2" fontId="0" fillId="12" borderId="1" xfId="0" applyNumberFormat="1" applyFill="1" applyBorder="1" applyProtection="1">
      <protection locked="0"/>
    </xf>
    <xf numFmtId="164" fontId="0" fillId="12" borderId="1" xfId="1" applyNumberFormat="1" applyFont="1" applyFill="1" applyBorder="1" applyProtection="1">
      <protection locked="0"/>
    </xf>
    <xf numFmtId="6" fontId="12" fillId="0" borderId="0" xfId="0" applyNumberFormat="1" applyFont="1" applyAlignment="1">
      <alignment vertical="center"/>
    </xf>
    <xf numFmtId="0" fontId="20" fillId="11" borderId="1" xfId="0" applyFont="1" applyFill="1" applyBorder="1"/>
    <xf numFmtId="3" fontId="20" fillId="0" borderId="1" xfId="0" applyNumberFormat="1" applyFont="1" applyBorder="1"/>
    <xf numFmtId="3" fontId="20" fillId="11" borderId="1" xfId="0" applyNumberFormat="1" applyFont="1" applyFill="1" applyBorder="1"/>
    <xf numFmtId="0" fontId="20" fillId="11" borderId="12" xfId="0" applyFont="1" applyFill="1" applyBorder="1"/>
    <xf numFmtId="3" fontId="20" fillId="11" borderId="12" xfId="0" applyNumberFormat="1" applyFont="1" applyFill="1" applyBorder="1"/>
    <xf numFmtId="3" fontId="20" fillId="0" borderId="12" xfId="0" applyNumberFormat="1" applyFont="1" applyBorder="1"/>
    <xf numFmtId="14" fontId="11" fillId="2" borderId="0" xfId="0" applyNumberFormat="1" applyFont="1" applyFill="1"/>
    <xf numFmtId="17" fontId="0" fillId="0" borderId="0" xfId="0" applyNumberFormat="1" applyAlignment="1">
      <alignment horizontal="left"/>
    </xf>
    <xf numFmtId="3" fontId="20" fillId="0" borderId="4" xfId="0" applyNumberFormat="1" applyFont="1" applyBorder="1"/>
    <xf numFmtId="44" fontId="0" fillId="13" borderId="1" xfId="2" applyFont="1" applyFill="1" applyBorder="1"/>
    <xf numFmtId="0" fontId="0" fillId="12" borderId="3" xfId="0" applyFill="1" applyBorder="1" applyProtection="1">
      <protection locked="0"/>
    </xf>
    <xf numFmtId="44" fontId="0" fillId="0" borderId="21" xfId="0" applyNumberFormat="1" applyBorder="1"/>
    <xf numFmtId="44" fontId="0" fillId="0" borderId="22" xfId="0" applyNumberFormat="1" applyBorder="1" applyProtection="1">
      <protection locked="0"/>
    </xf>
    <xf numFmtId="44" fontId="0" fillId="0" borderId="24" xfId="0" applyNumberFormat="1" applyBorder="1" applyAlignment="1">
      <alignment wrapText="1"/>
    </xf>
    <xf numFmtId="44" fontId="0" fillId="0" borderId="26" xfId="0" applyNumberFormat="1" applyBorder="1" applyAlignment="1">
      <alignment wrapText="1"/>
    </xf>
    <xf numFmtId="10" fontId="0" fillId="0" borderId="23" xfId="0" applyNumberFormat="1" applyBorder="1" applyAlignment="1" applyProtection="1">
      <alignment horizontal="left"/>
      <protection locked="0"/>
    </xf>
    <xf numFmtId="10" fontId="0" fillId="0" borderId="25" xfId="0" applyNumberFormat="1" applyBorder="1" applyAlignment="1" applyProtection="1">
      <alignment horizontal="left"/>
      <protection locked="0"/>
    </xf>
    <xf numFmtId="0" fontId="22" fillId="3" borderId="0" xfId="0" applyFont="1" applyFill="1" applyAlignment="1">
      <alignment vertical="center"/>
    </xf>
    <xf numFmtId="6" fontId="23" fillId="0" borderId="1" xfId="0" applyNumberFormat="1" applyFont="1" applyBorder="1" applyAlignment="1">
      <alignment vertical="center"/>
    </xf>
    <xf numFmtId="0" fontId="21" fillId="0" borderId="0" xfId="0" applyFont="1"/>
    <xf numFmtId="0" fontId="24" fillId="0" borderId="0" xfId="0" applyFont="1"/>
    <xf numFmtId="14" fontId="25" fillId="2" borderId="0" xfId="0" applyNumberFormat="1" applyFont="1" applyFill="1"/>
    <xf numFmtId="0" fontId="24" fillId="0" borderId="0" xfId="0" applyFont="1" applyProtection="1">
      <protection locked="0"/>
    </xf>
    <xf numFmtId="0" fontId="12" fillId="0" borderId="0" xfId="0" applyFont="1"/>
    <xf numFmtId="0" fontId="16" fillId="0" borderId="0" xfId="0" applyFont="1" applyAlignment="1">
      <alignment horizontal="center" wrapText="1"/>
    </xf>
    <xf numFmtId="44" fontId="16" fillId="0" borderId="0" xfId="0" applyNumberFormat="1" applyFont="1"/>
    <xf numFmtId="44" fontId="16" fillId="0" borderId="0" xfId="0" applyNumberFormat="1" applyFont="1" applyAlignment="1">
      <alignment wrapText="1"/>
    </xf>
    <xf numFmtId="17" fontId="2" fillId="3" borderId="0" xfId="0" applyNumberFormat="1" applyFont="1" applyFill="1"/>
    <xf numFmtId="0" fontId="2" fillId="3" borderId="0" xfId="0" applyFont="1" applyFill="1"/>
    <xf numFmtId="14" fontId="2" fillId="3" borderId="0" xfId="0" applyNumberFormat="1" applyFont="1" applyFill="1"/>
    <xf numFmtId="44" fontId="2" fillId="3" borderId="0" xfId="2" applyFont="1" applyFill="1"/>
    <xf numFmtId="0" fontId="0" fillId="3" borderId="0" xfId="0" applyFill="1"/>
    <xf numFmtId="0" fontId="2" fillId="3" borderId="1" xfId="0" applyFont="1" applyFill="1" applyBorder="1"/>
    <xf numFmtId="44" fontId="2" fillId="3" borderId="1" xfId="2" applyFont="1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44" fontId="0" fillId="3" borderId="1" xfId="2" applyFont="1" applyFill="1" applyBorder="1"/>
    <xf numFmtId="167" fontId="0" fillId="3" borderId="1" xfId="2" applyNumberFormat="1" applyFont="1" applyFill="1" applyBorder="1"/>
    <xf numFmtId="167" fontId="0" fillId="3" borderId="0" xfId="2" applyNumberFormat="1" applyFont="1" applyFill="1" applyBorder="1"/>
    <xf numFmtId="44" fontId="0" fillId="3" borderId="0" xfId="2" applyFont="1" applyFill="1"/>
    <xf numFmtId="1" fontId="0" fillId="0" borderId="0" xfId="0" applyNumberFormat="1" applyProtection="1">
      <protection locked="0"/>
    </xf>
    <xf numFmtId="1" fontId="3" fillId="6" borderId="2" xfId="0" applyNumberFormat="1" applyFont="1" applyFill="1" applyBorder="1" applyAlignment="1" applyProtection="1">
      <alignment horizontal="center"/>
      <protection locked="0"/>
    </xf>
    <xf numFmtId="1" fontId="3" fillId="6" borderId="20" xfId="0" applyNumberFormat="1" applyFont="1" applyFill="1" applyBorder="1" applyAlignment="1" applyProtection="1">
      <alignment horizontal="center"/>
      <protection locked="0"/>
    </xf>
    <xf numFmtId="1" fontId="3" fillId="6" borderId="3" xfId="0" applyNumberFormat="1" applyFont="1" applyFill="1" applyBorder="1" applyAlignment="1" applyProtection="1">
      <alignment horizontal="center"/>
      <protection locked="0"/>
    </xf>
    <xf numFmtId="0" fontId="0" fillId="12" borderId="20" xfId="0" applyFill="1" applyBorder="1" applyAlignment="1" applyProtection="1">
      <alignment horizontal="center"/>
      <protection locked="0"/>
    </xf>
    <xf numFmtId="0" fontId="0" fillId="12" borderId="3" xfId="0" applyFill="1" applyBorder="1" applyAlignment="1" applyProtection="1">
      <alignment horizontal="center"/>
      <protection locked="0"/>
    </xf>
    <xf numFmtId="0" fontId="0" fillId="0" borderId="2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5</xdr:col>
      <xdr:colOff>581792</xdr:colOff>
      <xdr:row>26</xdr:row>
      <xdr:rowOff>162213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C858B6-656C-938F-8A5B-CB182E5DD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400550"/>
          <a:ext cx="5496692" cy="20672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197955</xdr:colOff>
      <xdr:row>77</xdr:row>
      <xdr:rowOff>115129</xdr:rowOff>
    </xdr:from>
    <xdr:to>
      <xdr:col>10</xdr:col>
      <xdr:colOff>572775</xdr:colOff>
      <xdr:row>114</xdr:row>
      <xdr:rowOff>131990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DFF1EC-5C4C-CACB-3D12-C9A39D32D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2042" y="14791912"/>
          <a:ext cx="5185773" cy="706536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105</xdr:row>
      <xdr:rowOff>222250</xdr:rowOff>
    </xdr:from>
    <xdr:to>
      <xdr:col>3</xdr:col>
      <xdr:colOff>2207336</xdr:colOff>
      <xdr:row>151</xdr:row>
      <xdr:rowOff>36149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7E8EA7-3259-29D8-29CC-02351B86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32632650"/>
          <a:ext cx="5099761" cy="85991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157</xdr:row>
      <xdr:rowOff>0</xdr:rowOff>
    </xdr:from>
    <xdr:to>
      <xdr:col>3</xdr:col>
      <xdr:colOff>1843698</xdr:colOff>
      <xdr:row>214</xdr:row>
      <xdr:rowOff>112502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07125AC-DC5E-0765-48BB-B9E937CD8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9918025"/>
          <a:ext cx="4762500" cy="109678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213</xdr:row>
      <xdr:rowOff>107309</xdr:rowOff>
    </xdr:from>
    <xdr:to>
      <xdr:col>3</xdr:col>
      <xdr:colOff>1710348</xdr:colOff>
      <xdr:row>239</xdr:row>
      <xdr:rowOff>168903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2C4A6BC-406B-CEDF-39DE-A1A1B965D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725" y="40693334"/>
          <a:ext cx="4552950" cy="50082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359020</xdr:colOff>
      <xdr:row>20</xdr:row>
      <xdr:rowOff>17760</xdr:rowOff>
    </xdr:from>
    <xdr:to>
      <xdr:col>17</xdr:col>
      <xdr:colOff>0</xdr:colOff>
      <xdr:row>30</xdr:row>
      <xdr:rowOff>146539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73940D-75D4-99DC-070A-F343CCBC7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8982" y="3695875"/>
          <a:ext cx="4308230" cy="1967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6"/>
  <sheetViews>
    <sheetView view="pageBreakPreview" zoomScaleNormal="145" zoomScaleSheetLayoutView="100" workbookViewId="0">
      <selection activeCell="C4" sqref="C4"/>
    </sheetView>
  </sheetViews>
  <sheetFormatPr defaultColWidth="8.7109375" defaultRowHeight="15" x14ac:dyDescent="0.25"/>
  <cols>
    <col min="1" max="1" width="14.140625" style="2" customWidth="1"/>
    <col min="2" max="2" width="10.42578125" style="2" customWidth="1"/>
    <col min="3" max="3" width="12.85546875" style="139" customWidth="1"/>
    <col min="4" max="4" width="11.5703125" style="2" bestFit="1" customWidth="1"/>
    <col min="5" max="5" width="13.7109375" style="2" customWidth="1"/>
    <col min="6" max="6" width="5.42578125" style="2" customWidth="1"/>
    <col min="7" max="7" width="6" style="2" customWidth="1"/>
    <col min="8" max="9" width="13.28515625" style="2" customWidth="1"/>
    <col min="10" max="13" width="7.85546875" style="2" customWidth="1"/>
    <col min="14" max="14" width="16.85546875" style="2" customWidth="1"/>
    <col min="15" max="15" width="15.5703125" style="2" customWidth="1"/>
    <col min="16" max="16" width="17.28515625" style="2" customWidth="1"/>
    <col min="17" max="17" width="11.5703125" style="2" bestFit="1" customWidth="1"/>
    <col min="18" max="18" width="13.7109375" style="2" customWidth="1"/>
    <col min="19" max="19" width="6.42578125" style="2" customWidth="1"/>
    <col min="20" max="20" width="19.7109375" style="2" customWidth="1"/>
    <col min="21" max="21" width="19.85546875" style="2" customWidth="1"/>
    <col min="22" max="16384" width="8.7109375" style="2"/>
  </cols>
  <sheetData>
    <row r="1" spans="1:21" x14ac:dyDescent="0.25">
      <c r="A1"/>
      <c r="B1"/>
      <c r="C1" s="137"/>
      <c r="D1" s="8"/>
      <c r="E1"/>
      <c r="F1"/>
      <c r="G1"/>
      <c r="N1" s="25" t="s">
        <v>0</v>
      </c>
      <c r="O1"/>
      <c r="P1"/>
      <c r="Q1" s="8"/>
      <c r="R1"/>
      <c r="S1"/>
      <c r="T1"/>
    </row>
    <row r="2" spans="1:21" x14ac:dyDescent="0.25">
      <c r="A2" s="32">
        <v>45748</v>
      </c>
      <c r="B2" s="5"/>
      <c r="C2" s="138" t="s">
        <v>347</v>
      </c>
      <c r="D2" s="8" t="s">
        <v>1</v>
      </c>
      <c r="E2"/>
      <c r="F2"/>
      <c r="G2"/>
      <c r="I2" s="2" t="s">
        <v>346</v>
      </c>
      <c r="N2" s="124">
        <v>45383</v>
      </c>
      <c r="O2"/>
      <c r="P2"/>
      <c r="Q2" s="8"/>
      <c r="R2"/>
      <c r="S2"/>
      <c r="T2"/>
    </row>
    <row r="3" spans="1:21" x14ac:dyDescent="0.25">
      <c r="A3" s="158" t="s">
        <v>357</v>
      </c>
      <c r="B3" s="159"/>
      <c r="C3" s="159"/>
      <c r="D3" s="159"/>
      <c r="E3" s="159"/>
      <c r="F3" s="160"/>
      <c r="G3" s="18" t="s">
        <v>3</v>
      </c>
      <c r="I3" s="110"/>
      <c r="N3" s="14">
        <v>2</v>
      </c>
      <c r="O3" s="15" t="s">
        <v>2</v>
      </c>
      <c r="P3" s="14">
        <v>23656</v>
      </c>
      <c r="Q3" s="16">
        <f t="shared" ref="Q3:Q34" si="0">SUM(ROUNDDOWN(P3,0)/12)</f>
        <v>1971.3333333333333</v>
      </c>
      <c r="R3" s="17">
        <f t="shared" ref="R3:R56" si="1">ROUND(P3,0)/37*7/365</f>
        <v>12.261532765642354</v>
      </c>
      <c r="S3" s="18"/>
      <c r="T3" s="18" t="s">
        <v>3</v>
      </c>
      <c r="U3" s="20"/>
    </row>
    <row r="4" spans="1:21" x14ac:dyDescent="0.25">
      <c r="A4" s="14">
        <v>3</v>
      </c>
      <c r="B4" s="15" t="s">
        <v>4</v>
      </c>
      <c r="C4" s="14">
        <v>24796</v>
      </c>
      <c r="D4" s="16">
        <f t="shared" ref="D4:D34" si="2">SUM(ROUNDDOWN(C4,0)/12)</f>
        <v>2066.3333333333335</v>
      </c>
      <c r="E4" s="17">
        <f t="shared" ref="E4:E56" si="3">ROUND(C4,0)/37*7/365</f>
        <v>12.852425027767493</v>
      </c>
      <c r="F4" s="19"/>
      <c r="G4" s="18"/>
      <c r="I4" s="110">
        <f>+D4-D3</f>
        <v>2066.3333333333335</v>
      </c>
      <c r="N4" s="14">
        <v>3</v>
      </c>
      <c r="O4" s="15" t="s">
        <v>4</v>
      </c>
      <c r="P4" s="14">
        <v>24027</v>
      </c>
      <c r="Q4" s="16">
        <f t="shared" si="0"/>
        <v>2002.25</v>
      </c>
      <c r="R4" s="17">
        <f t="shared" si="1"/>
        <v>12.453831914105885</v>
      </c>
      <c r="S4" s="19"/>
      <c r="T4" s="18"/>
      <c r="U4" s="20"/>
    </row>
    <row r="5" spans="1:21" x14ac:dyDescent="0.25">
      <c r="A5" s="14">
        <v>4</v>
      </c>
      <c r="B5" s="15" t="s">
        <v>5</v>
      </c>
      <c r="C5" s="14">
        <v>25185</v>
      </c>
      <c r="D5" s="16">
        <f t="shared" si="2"/>
        <v>2098.75</v>
      </c>
      <c r="E5" s="16">
        <f t="shared" si="3"/>
        <v>13.054054054054053</v>
      </c>
      <c r="F5" s="18" t="s">
        <v>6</v>
      </c>
      <c r="G5" s="18"/>
      <c r="I5" s="110">
        <f t="shared" ref="I5:I6" si="4">+D5-D4</f>
        <v>32.416666666666515</v>
      </c>
      <c r="N5" s="14">
        <v>4</v>
      </c>
      <c r="O5" s="15" t="s">
        <v>5</v>
      </c>
      <c r="P5" s="14">
        <v>24404</v>
      </c>
      <c r="Q5" s="16">
        <f t="shared" si="0"/>
        <v>2033.6666666666667</v>
      </c>
      <c r="R5" s="17">
        <f t="shared" si="1"/>
        <v>12.649241021843762</v>
      </c>
      <c r="S5" s="18" t="s">
        <v>6</v>
      </c>
      <c r="T5" s="18"/>
      <c r="U5" s="20"/>
    </row>
    <row r="6" spans="1:21" x14ac:dyDescent="0.25">
      <c r="A6" s="14">
        <v>5</v>
      </c>
      <c r="B6" s="15" t="s">
        <v>7</v>
      </c>
      <c r="C6" s="14">
        <v>25583</v>
      </c>
      <c r="D6" s="16">
        <f t="shared" si="2"/>
        <v>2131.9166666666665</v>
      </c>
      <c r="E6" s="17">
        <f t="shared" si="3"/>
        <v>13.260348019252127</v>
      </c>
      <c r="F6" s="18"/>
      <c r="G6" s="19"/>
      <c r="I6" s="110">
        <f t="shared" si="4"/>
        <v>33.166666666666515</v>
      </c>
      <c r="N6" s="14">
        <v>5</v>
      </c>
      <c r="O6" s="15" t="s">
        <v>7</v>
      </c>
      <c r="P6" s="14">
        <v>24790</v>
      </c>
      <c r="Q6" s="16">
        <f t="shared" si="0"/>
        <v>2065.8333333333335</v>
      </c>
      <c r="R6" s="17">
        <f t="shared" si="1"/>
        <v>12.849315068493151</v>
      </c>
      <c r="S6" s="18"/>
      <c r="T6" s="19"/>
      <c r="U6" s="20"/>
    </row>
    <row r="7" spans="1:21" x14ac:dyDescent="0.25">
      <c r="A7" s="14">
        <v>6</v>
      </c>
      <c r="B7" s="15" t="s">
        <v>8</v>
      </c>
      <c r="C7" s="14">
        <v>25989</v>
      </c>
      <c r="D7" s="16">
        <f t="shared" si="2"/>
        <v>2165.75</v>
      </c>
      <c r="E7" s="17">
        <f t="shared" si="3"/>
        <v>13.470788596815996</v>
      </c>
      <c r="F7" s="18"/>
      <c r="G7" s="18" t="s">
        <v>9</v>
      </c>
      <c r="H7" s="2">
        <v>6</v>
      </c>
      <c r="I7" s="110">
        <f>+D7-D6</f>
        <v>33.833333333333485</v>
      </c>
      <c r="N7" s="14">
        <v>6</v>
      </c>
      <c r="O7" s="15" t="s">
        <v>8</v>
      </c>
      <c r="P7" s="14">
        <v>25183</v>
      </c>
      <c r="Q7" s="16">
        <f t="shared" si="0"/>
        <v>2098.5833333333335</v>
      </c>
      <c r="R7" s="17">
        <f t="shared" si="1"/>
        <v>13.053017400962608</v>
      </c>
      <c r="S7" s="18"/>
      <c r="T7" s="18" t="s">
        <v>9</v>
      </c>
      <c r="U7" s="20"/>
    </row>
    <row r="8" spans="1:21" x14ac:dyDescent="0.25">
      <c r="A8" s="14">
        <v>7</v>
      </c>
      <c r="B8" s="15" t="s">
        <v>10</v>
      </c>
      <c r="C8" s="14">
        <v>26403</v>
      </c>
      <c r="D8" s="16">
        <f t="shared" si="2"/>
        <v>2200.25</v>
      </c>
      <c r="E8" s="17">
        <f t="shared" si="3"/>
        <v>13.685375786745649</v>
      </c>
      <c r="F8" s="19"/>
      <c r="G8" s="18"/>
      <c r="H8" s="2">
        <v>7</v>
      </c>
      <c r="I8" s="110">
        <f t="shared" ref="I8:I49" si="5">+D8-D7</f>
        <v>34.5</v>
      </c>
      <c r="N8" s="14">
        <v>7</v>
      </c>
      <c r="O8" s="15" t="s">
        <v>10</v>
      </c>
      <c r="P8" s="14">
        <v>25584</v>
      </c>
      <c r="Q8" s="16">
        <f t="shared" si="0"/>
        <v>2132</v>
      </c>
      <c r="R8" s="17">
        <f t="shared" si="1"/>
        <v>13.260866345797854</v>
      </c>
      <c r="S8" s="19"/>
      <c r="T8" s="18"/>
      <c r="U8" s="20"/>
    </row>
    <row r="9" spans="1:21" x14ac:dyDescent="0.25">
      <c r="A9" s="14">
        <v>8</v>
      </c>
      <c r="B9" s="15" t="s">
        <v>11</v>
      </c>
      <c r="C9" s="14">
        <v>26824</v>
      </c>
      <c r="D9" s="16">
        <f t="shared" si="2"/>
        <v>2235.3333333333335</v>
      </c>
      <c r="E9" s="17">
        <f t="shared" si="3"/>
        <v>13.903591262495372</v>
      </c>
      <c r="F9" s="19"/>
      <c r="G9" s="18"/>
      <c r="H9" s="2">
        <v>8</v>
      </c>
      <c r="I9" s="110">
        <f t="shared" si="5"/>
        <v>35.083333333333485</v>
      </c>
      <c r="N9" s="14">
        <v>8</v>
      </c>
      <c r="O9" s="15" t="s">
        <v>11</v>
      </c>
      <c r="P9" s="14">
        <v>25992</v>
      </c>
      <c r="Q9" s="16">
        <f t="shared" si="0"/>
        <v>2166</v>
      </c>
      <c r="R9" s="17">
        <f t="shared" si="1"/>
        <v>13.472343576453165</v>
      </c>
      <c r="S9" s="19"/>
      <c r="T9" s="18"/>
      <c r="U9" s="20"/>
    </row>
    <row r="10" spans="1:21" x14ac:dyDescent="0.25">
      <c r="A10" s="14">
        <v>9</v>
      </c>
      <c r="B10" s="15" t="s">
        <v>12</v>
      </c>
      <c r="C10" s="14">
        <v>27254</v>
      </c>
      <c r="D10" s="16">
        <f t="shared" si="2"/>
        <v>2271.1666666666665</v>
      </c>
      <c r="E10" s="17">
        <f t="shared" si="3"/>
        <v>14.126471677156607</v>
      </c>
      <c r="F10" s="18" t="s">
        <v>13</v>
      </c>
      <c r="G10" s="18"/>
      <c r="H10" s="2">
        <v>9</v>
      </c>
      <c r="I10" s="110">
        <f t="shared" si="5"/>
        <v>35.83333333333303</v>
      </c>
      <c r="N10" s="14">
        <v>9</v>
      </c>
      <c r="O10" s="15" t="s">
        <v>12</v>
      </c>
      <c r="P10" s="14">
        <v>26409</v>
      </c>
      <c r="Q10" s="16">
        <f t="shared" si="0"/>
        <v>2200.75</v>
      </c>
      <c r="R10" s="17">
        <f t="shared" si="1"/>
        <v>13.688485746019992</v>
      </c>
      <c r="S10" s="18" t="s">
        <v>13</v>
      </c>
      <c r="T10" s="18"/>
      <c r="U10" s="20"/>
    </row>
    <row r="11" spans="1:21" x14ac:dyDescent="0.25">
      <c r="A11" s="14">
        <v>10</v>
      </c>
      <c r="B11" s="15" t="s">
        <v>14</v>
      </c>
      <c r="C11" s="14">
        <v>27694</v>
      </c>
      <c r="D11" s="16">
        <f t="shared" si="2"/>
        <v>2307.8333333333335</v>
      </c>
      <c r="E11" s="17">
        <f t="shared" si="3"/>
        <v>14.354535357275083</v>
      </c>
      <c r="F11" s="18"/>
      <c r="G11" s="18"/>
      <c r="H11" s="2">
        <v>10</v>
      </c>
      <c r="I11" s="110">
        <f t="shared" si="5"/>
        <v>36.66666666666697</v>
      </c>
      <c r="N11" s="14">
        <v>10</v>
      </c>
      <c r="O11" s="15" t="s">
        <v>14</v>
      </c>
      <c r="P11" s="14">
        <v>26835</v>
      </c>
      <c r="Q11" s="16">
        <f t="shared" si="0"/>
        <v>2236.25</v>
      </c>
      <c r="R11" s="17">
        <f t="shared" si="1"/>
        <v>13.909292854498336</v>
      </c>
      <c r="S11" s="18"/>
      <c r="T11" s="18"/>
      <c r="U11" s="20"/>
    </row>
    <row r="12" spans="1:21" x14ac:dyDescent="0.25">
      <c r="A12" s="14">
        <v>11</v>
      </c>
      <c r="B12" s="15" t="s">
        <v>15</v>
      </c>
      <c r="C12" s="14">
        <v>28142</v>
      </c>
      <c r="D12" s="16">
        <f t="shared" si="2"/>
        <v>2345.1666666666665</v>
      </c>
      <c r="E12" s="17">
        <f t="shared" si="3"/>
        <v>14.586745649759347</v>
      </c>
      <c r="F12" s="18"/>
      <c r="G12" s="18"/>
      <c r="H12" s="2">
        <v>11</v>
      </c>
      <c r="I12" s="110">
        <f t="shared" si="5"/>
        <v>37.33333333333303</v>
      </c>
      <c r="N12" s="14">
        <v>11</v>
      </c>
      <c r="O12" s="15" t="s">
        <v>15</v>
      </c>
      <c r="P12" s="14">
        <v>27269</v>
      </c>
      <c r="Q12" s="16">
        <f t="shared" si="0"/>
        <v>2272.4166666666665</v>
      </c>
      <c r="R12" s="17">
        <f t="shared" si="1"/>
        <v>14.134246575342466</v>
      </c>
      <c r="S12" s="18"/>
      <c r="T12" s="18"/>
      <c r="U12" s="20"/>
    </row>
    <row r="13" spans="1:21" x14ac:dyDescent="0.25">
      <c r="A13" s="14">
        <v>12</v>
      </c>
      <c r="B13" s="15" t="s">
        <v>16</v>
      </c>
      <c r="C13" s="14">
        <v>28598</v>
      </c>
      <c r="D13" s="16">
        <f t="shared" si="2"/>
        <v>2383.1666666666665</v>
      </c>
      <c r="E13" s="17">
        <f t="shared" si="3"/>
        <v>14.823102554609404</v>
      </c>
      <c r="F13" s="18"/>
      <c r="G13" s="19"/>
      <c r="H13" s="2">
        <v>12</v>
      </c>
      <c r="I13" s="110">
        <f t="shared" si="5"/>
        <v>38</v>
      </c>
      <c r="N13" s="14">
        <v>12</v>
      </c>
      <c r="O13" s="15" t="s">
        <v>16</v>
      </c>
      <c r="P13" s="14">
        <v>27711</v>
      </c>
      <c r="Q13" s="16">
        <f t="shared" si="0"/>
        <v>2309.25</v>
      </c>
      <c r="R13" s="17">
        <f t="shared" si="1"/>
        <v>14.363346908552389</v>
      </c>
      <c r="S13" s="18"/>
      <c r="T13" s="19"/>
      <c r="U13" s="20"/>
    </row>
    <row r="14" spans="1:21" x14ac:dyDescent="0.25">
      <c r="A14" s="14">
        <v>13</v>
      </c>
      <c r="B14" s="15" t="s">
        <v>17</v>
      </c>
      <c r="C14" s="14">
        <v>29064</v>
      </c>
      <c r="D14" s="16">
        <f t="shared" si="2"/>
        <v>2422</v>
      </c>
      <c r="E14" s="17">
        <f t="shared" si="3"/>
        <v>15.064642724916698</v>
      </c>
      <c r="F14" s="18"/>
      <c r="G14" s="19"/>
      <c r="H14" s="2">
        <v>13</v>
      </c>
      <c r="I14" s="110">
        <f t="shared" si="5"/>
        <v>38.833333333333485</v>
      </c>
      <c r="N14" s="14">
        <v>13</v>
      </c>
      <c r="O14" s="15" t="s">
        <v>17</v>
      </c>
      <c r="P14" s="14">
        <v>28163</v>
      </c>
      <c r="Q14" s="16">
        <f t="shared" si="0"/>
        <v>2346.9166666666665</v>
      </c>
      <c r="R14" s="17">
        <f t="shared" si="1"/>
        <v>14.597630507219549</v>
      </c>
      <c r="S14" s="18"/>
      <c r="T14" s="19"/>
      <c r="U14" s="20"/>
    </row>
    <row r="15" spans="1:21" x14ac:dyDescent="0.25">
      <c r="A15" s="14">
        <v>14</v>
      </c>
      <c r="B15" s="15" t="s">
        <v>18</v>
      </c>
      <c r="C15" s="14">
        <v>29540</v>
      </c>
      <c r="D15" s="16">
        <f t="shared" si="2"/>
        <v>2461.6666666666665</v>
      </c>
      <c r="E15" s="17">
        <f t="shared" si="3"/>
        <v>15.311366160681228</v>
      </c>
      <c r="F15" s="18"/>
      <c r="G15" s="19"/>
      <c r="H15" s="2">
        <v>14</v>
      </c>
      <c r="I15" s="110">
        <f t="shared" si="5"/>
        <v>39.666666666666515</v>
      </c>
      <c r="N15" s="14">
        <v>14</v>
      </c>
      <c r="O15" s="15" t="s">
        <v>18</v>
      </c>
      <c r="P15" s="14">
        <v>28624</v>
      </c>
      <c r="Q15" s="16">
        <f t="shared" si="0"/>
        <v>2385.3333333333335</v>
      </c>
      <c r="R15" s="17">
        <f t="shared" si="1"/>
        <v>14.836579044798224</v>
      </c>
      <c r="S15" s="18"/>
      <c r="T15" s="19"/>
      <c r="U15" s="20"/>
    </row>
    <row r="16" spans="1:21" x14ac:dyDescent="0.25">
      <c r="A16" s="14">
        <v>15</v>
      </c>
      <c r="B16" s="15" t="s">
        <v>19</v>
      </c>
      <c r="C16" s="14">
        <v>30024</v>
      </c>
      <c r="D16" s="16">
        <f t="shared" si="2"/>
        <v>2502</v>
      </c>
      <c r="E16" s="17">
        <f t="shared" si="3"/>
        <v>15.562236208811553</v>
      </c>
      <c r="F16" s="18"/>
      <c r="G16" s="18" t="s">
        <v>20</v>
      </c>
      <c r="H16" s="2">
        <v>15</v>
      </c>
      <c r="I16" s="110">
        <f t="shared" si="5"/>
        <v>40.333333333333485</v>
      </c>
      <c r="N16" s="14">
        <v>15</v>
      </c>
      <c r="O16" s="15" t="s">
        <v>19</v>
      </c>
      <c r="P16" s="14">
        <v>29093</v>
      </c>
      <c r="Q16" s="16">
        <f t="shared" si="0"/>
        <v>2424.4166666666665</v>
      </c>
      <c r="R16" s="17">
        <f t="shared" si="1"/>
        <v>15.079674194742687</v>
      </c>
      <c r="S16" s="18"/>
      <c r="T16" s="18" t="s">
        <v>20</v>
      </c>
      <c r="U16" s="20"/>
    </row>
    <row r="17" spans="1:21" x14ac:dyDescent="0.25">
      <c r="A17" s="14">
        <v>16</v>
      </c>
      <c r="B17" s="15" t="s">
        <v>21</v>
      </c>
      <c r="C17" s="14">
        <v>30518</v>
      </c>
      <c r="D17" s="16">
        <f t="shared" si="2"/>
        <v>2543.1666666666665</v>
      </c>
      <c r="E17" s="17">
        <f t="shared" si="3"/>
        <v>15.818289522399112</v>
      </c>
      <c r="F17" s="18"/>
      <c r="G17" s="18"/>
      <c r="H17" s="2">
        <v>16</v>
      </c>
      <c r="I17" s="110">
        <f t="shared" si="5"/>
        <v>41.166666666666515</v>
      </c>
      <c r="N17" s="14">
        <v>16</v>
      </c>
      <c r="O17" s="15" t="s">
        <v>21</v>
      </c>
      <c r="P17" s="14">
        <v>29572</v>
      </c>
      <c r="Q17" s="16">
        <f t="shared" si="0"/>
        <v>2464.3333333333335</v>
      </c>
      <c r="R17" s="17">
        <f t="shared" si="1"/>
        <v>15.32795261014439</v>
      </c>
      <c r="S17" s="18"/>
      <c r="T17" s="18"/>
      <c r="U17" s="20"/>
    </row>
    <row r="18" spans="1:21" x14ac:dyDescent="0.25">
      <c r="A18" s="14">
        <v>17</v>
      </c>
      <c r="B18" s="15" t="s">
        <v>22</v>
      </c>
      <c r="C18" s="14">
        <v>31022</v>
      </c>
      <c r="D18" s="16">
        <f t="shared" si="2"/>
        <v>2585.1666666666665</v>
      </c>
      <c r="E18" s="17">
        <f t="shared" si="3"/>
        <v>16.079526101443907</v>
      </c>
      <c r="F18" s="18"/>
      <c r="G18" s="18"/>
      <c r="H18" s="2">
        <v>17</v>
      </c>
      <c r="I18" s="110">
        <f t="shared" si="5"/>
        <v>42</v>
      </c>
      <c r="N18" s="14">
        <v>17</v>
      </c>
      <c r="O18" s="15" t="s">
        <v>22</v>
      </c>
      <c r="P18" s="14">
        <v>30060</v>
      </c>
      <c r="Q18" s="16">
        <f t="shared" si="0"/>
        <v>2505</v>
      </c>
      <c r="R18" s="17">
        <f t="shared" si="1"/>
        <v>15.580895964457607</v>
      </c>
      <c r="S18" s="18"/>
      <c r="T18" s="18"/>
      <c r="U18" s="20"/>
    </row>
    <row r="19" spans="1:21" x14ac:dyDescent="0.25">
      <c r="A19" s="14">
        <v>18</v>
      </c>
      <c r="B19" s="15" t="s">
        <v>23</v>
      </c>
      <c r="C19" s="14">
        <v>31537</v>
      </c>
      <c r="D19" s="16">
        <f t="shared" si="2"/>
        <v>2628.0833333333335</v>
      </c>
      <c r="E19" s="17">
        <f t="shared" si="3"/>
        <v>16.346464272491669</v>
      </c>
      <c r="F19" s="19"/>
      <c r="G19" s="18"/>
      <c r="H19" s="2">
        <v>18</v>
      </c>
      <c r="I19" s="110">
        <f t="shared" si="5"/>
        <v>42.91666666666697</v>
      </c>
      <c r="N19" s="14">
        <v>18</v>
      </c>
      <c r="O19" s="15" t="s">
        <v>23</v>
      </c>
      <c r="P19" s="14">
        <v>30559</v>
      </c>
      <c r="Q19" s="16">
        <f t="shared" si="0"/>
        <v>2546.5833333333335</v>
      </c>
      <c r="R19" s="17">
        <f t="shared" si="1"/>
        <v>15.839540910773788</v>
      </c>
      <c r="S19" s="19"/>
      <c r="T19" s="18"/>
      <c r="U19" s="20"/>
    </row>
    <row r="20" spans="1:21" x14ac:dyDescent="0.25">
      <c r="A20" s="14">
        <v>19</v>
      </c>
      <c r="B20" s="15" t="s">
        <v>24</v>
      </c>
      <c r="C20" s="14">
        <v>32061</v>
      </c>
      <c r="D20" s="16">
        <f t="shared" si="2"/>
        <v>2671.75</v>
      </c>
      <c r="E20" s="17">
        <f t="shared" si="3"/>
        <v>16.618067382450946</v>
      </c>
      <c r="F20" s="19"/>
      <c r="G20" s="18"/>
      <c r="H20" s="2">
        <v>19</v>
      </c>
      <c r="I20" s="110">
        <f t="shared" si="5"/>
        <v>43.666666666666515</v>
      </c>
      <c r="N20" s="14">
        <v>19</v>
      </c>
      <c r="O20" s="15" t="s">
        <v>24</v>
      </c>
      <c r="P20" s="14">
        <v>31067</v>
      </c>
      <c r="Q20" s="16">
        <f t="shared" si="0"/>
        <v>2588.9166666666665</v>
      </c>
      <c r="R20" s="17">
        <f t="shared" si="1"/>
        <v>16.102850796001484</v>
      </c>
      <c r="S20" s="19"/>
      <c r="T20" s="18"/>
      <c r="U20" s="20"/>
    </row>
    <row r="21" spans="1:21" x14ac:dyDescent="0.25">
      <c r="A21" s="14">
        <v>20</v>
      </c>
      <c r="B21" s="15" t="s">
        <v>25</v>
      </c>
      <c r="C21" s="14">
        <v>32597</v>
      </c>
      <c r="D21" s="16">
        <f t="shared" si="2"/>
        <v>2716.4166666666665</v>
      </c>
      <c r="E21" s="17">
        <f t="shared" si="3"/>
        <v>16.895890410958906</v>
      </c>
      <c r="F21" s="19"/>
      <c r="G21" s="18"/>
      <c r="H21" s="2">
        <v>20</v>
      </c>
      <c r="I21" s="110">
        <f t="shared" si="5"/>
        <v>44.666666666666515</v>
      </c>
      <c r="N21" s="14">
        <v>20</v>
      </c>
      <c r="O21" s="15" t="s">
        <v>25</v>
      </c>
      <c r="P21" s="14">
        <v>31586</v>
      </c>
      <c r="Q21" s="16">
        <f t="shared" si="0"/>
        <v>2632.1666666666665</v>
      </c>
      <c r="R21" s="17">
        <f t="shared" si="1"/>
        <v>16.371862273232136</v>
      </c>
      <c r="S21" s="19"/>
      <c r="T21" s="18"/>
      <c r="U21" s="20"/>
    </row>
    <row r="22" spans="1:21" x14ac:dyDescent="0.25">
      <c r="A22" s="14">
        <v>21</v>
      </c>
      <c r="B22" s="15" t="s">
        <v>26</v>
      </c>
      <c r="C22" s="14">
        <v>33143</v>
      </c>
      <c r="D22" s="16">
        <f t="shared" si="2"/>
        <v>2761.9166666666665</v>
      </c>
      <c r="E22" s="17">
        <f t="shared" si="3"/>
        <v>17.178896704924103</v>
      </c>
      <c r="F22" s="19"/>
      <c r="G22" s="18"/>
      <c r="H22" s="2">
        <v>21</v>
      </c>
      <c r="I22" s="110">
        <f t="shared" si="5"/>
        <v>45.5</v>
      </c>
      <c r="N22" s="14">
        <v>21</v>
      </c>
      <c r="O22" s="15" t="s">
        <v>26</v>
      </c>
      <c r="P22" s="14">
        <v>32115</v>
      </c>
      <c r="Q22" s="16">
        <f t="shared" si="0"/>
        <v>2676.25</v>
      </c>
      <c r="R22" s="17">
        <f t="shared" si="1"/>
        <v>16.646057015920029</v>
      </c>
      <c r="S22" s="19"/>
      <c r="T22" s="18"/>
      <c r="U22" s="20"/>
    </row>
    <row r="23" spans="1:21" x14ac:dyDescent="0.25">
      <c r="A23" s="14">
        <v>22</v>
      </c>
      <c r="B23" s="15" t="s">
        <v>27</v>
      </c>
      <c r="C23" s="14">
        <v>33699</v>
      </c>
      <c r="D23" s="16">
        <f t="shared" si="2"/>
        <v>2808.25</v>
      </c>
      <c r="E23" s="17">
        <f t="shared" si="3"/>
        <v>17.467086264346538</v>
      </c>
      <c r="F23" s="18" t="s">
        <v>28</v>
      </c>
      <c r="G23" s="18"/>
      <c r="H23" s="2">
        <v>22</v>
      </c>
      <c r="I23" s="110">
        <f t="shared" si="5"/>
        <v>46.333333333333485</v>
      </c>
      <c r="N23" s="14">
        <v>22</v>
      </c>
      <c r="O23" s="15" t="s">
        <v>27</v>
      </c>
      <c r="P23" s="14">
        <v>32654</v>
      </c>
      <c r="Q23" s="16">
        <f t="shared" si="0"/>
        <v>2721.1666666666665</v>
      </c>
      <c r="R23" s="17">
        <f t="shared" si="1"/>
        <v>16.925435024065159</v>
      </c>
      <c r="S23" s="18" t="s">
        <v>28</v>
      </c>
      <c r="T23" s="18"/>
      <c r="U23" s="21"/>
    </row>
    <row r="24" spans="1:21" x14ac:dyDescent="0.25">
      <c r="A24" s="14">
        <v>23</v>
      </c>
      <c r="B24" s="15" t="s">
        <v>29</v>
      </c>
      <c r="C24" s="14">
        <v>34434</v>
      </c>
      <c r="D24" s="16">
        <f t="shared" si="2"/>
        <v>2869.5</v>
      </c>
      <c r="E24" s="17">
        <f t="shared" si="3"/>
        <v>17.848056275453537</v>
      </c>
      <c r="F24" s="18"/>
      <c r="G24" s="18"/>
      <c r="H24" s="2">
        <v>23</v>
      </c>
      <c r="I24" s="110">
        <f t="shared" si="5"/>
        <v>61.25</v>
      </c>
      <c r="N24" s="14">
        <v>23</v>
      </c>
      <c r="O24" s="15" t="s">
        <v>29</v>
      </c>
      <c r="P24" s="14">
        <v>33366</v>
      </c>
      <c r="Q24" s="16">
        <f t="shared" si="0"/>
        <v>2780.5</v>
      </c>
      <c r="R24" s="17">
        <f t="shared" si="1"/>
        <v>17.29448352462051</v>
      </c>
      <c r="S24" s="18"/>
      <c r="T24" s="18"/>
      <c r="U24" s="20"/>
    </row>
    <row r="25" spans="1:21" x14ac:dyDescent="0.25">
      <c r="A25" s="14">
        <v>24</v>
      </c>
      <c r="B25" s="15" t="s">
        <v>30</v>
      </c>
      <c r="C25" s="14">
        <v>35412</v>
      </c>
      <c r="D25" s="16">
        <f t="shared" si="2"/>
        <v>2951</v>
      </c>
      <c r="E25" s="17">
        <f t="shared" si="3"/>
        <v>18.354979637171418</v>
      </c>
      <c r="F25" s="18"/>
      <c r="G25" s="19"/>
      <c r="H25" s="2">
        <v>24</v>
      </c>
      <c r="I25" s="110">
        <f t="shared" si="5"/>
        <v>81.5</v>
      </c>
      <c r="N25" s="14">
        <v>24</v>
      </c>
      <c r="O25" s="15" t="s">
        <v>30</v>
      </c>
      <c r="P25" s="14">
        <v>34314</v>
      </c>
      <c r="Q25" s="16">
        <f t="shared" si="0"/>
        <v>2859.5</v>
      </c>
      <c r="R25" s="17">
        <f t="shared" si="1"/>
        <v>17.785857089966679</v>
      </c>
      <c r="S25" s="18"/>
      <c r="T25" s="19"/>
      <c r="U25" s="20"/>
    </row>
    <row r="26" spans="1:21" x14ac:dyDescent="0.25">
      <c r="A26" s="14">
        <v>25</v>
      </c>
      <c r="B26" s="15" t="s">
        <v>31</v>
      </c>
      <c r="C26" s="14">
        <v>36363</v>
      </c>
      <c r="D26" s="16">
        <f t="shared" si="2"/>
        <v>3030.25</v>
      </c>
      <c r="E26" s="17">
        <f t="shared" si="3"/>
        <v>18.847908182154757</v>
      </c>
      <c r="F26" s="18"/>
      <c r="G26" s="19"/>
      <c r="H26" s="2">
        <v>25</v>
      </c>
      <c r="I26" s="110">
        <f t="shared" si="5"/>
        <v>79.25</v>
      </c>
      <c r="N26" s="14">
        <v>25</v>
      </c>
      <c r="O26" s="15" t="s">
        <v>31</v>
      </c>
      <c r="P26" s="14">
        <v>35235</v>
      </c>
      <c r="Q26" s="16">
        <f t="shared" si="0"/>
        <v>2936.25</v>
      </c>
      <c r="R26" s="17">
        <f t="shared" si="1"/>
        <v>18.263235838578304</v>
      </c>
      <c r="S26" s="18"/>
      <c r="T26" s="19"/>
      <c r="U26" s="20"/>
    </row>
    <row r="27" spans="1:21" x14ac:dyDescent="0.25">
      <c r="A27" s="14">
        <v>26</v>
      </c>
      <c r="B27" s="15" t="s">
        <v>32</v>
      </c>
      <c r="C27" s="14">
        <v>37280</v>
      </c>
      <c r="D27" s="16">
        <f t="shared" si="2"/>
        <v>3106.6666666666665</v>
      </c>
      <c r="E27" s="17">
        <f t="shared" si="3"/>
        <v>19.323213624583488</v>
      </c>
      <c r="F27" s="18"/>
      <c r="G27" s="18" t="s">
        <v>33</v>
      </c>
      <c r="H27" s="2">
        <v>26</v>
      </c>
      <c r="I27" s="110">
        <f t="shared" si="5"/>
        <v>76.416666666666515</v>
      </c>
      <c r="N27" s="14">
        <v>26</v>
      </c>
      <c r="O27" s="15" t="s">
        <v>32</v>
      </c>
      <c r="P27" s="14">
        <v>36124</v>
      </c>
      <c r="Q27" s="16">
        <f t="shared" si="0"/>
        <v>3010.3333333333335</v>
      </c>
      <c r="R27" s="17">
        <f t="shared" si="1"/>
        <v>18.724028137726769</v>
      </c>
      <c r="S27" s="18"/>
      <c r="T27" s="18" t="s">
        <v>33</v>
      </c>
      <c r="U27" s="20"/>
    </row>
    <row r="28" spans="1:21" x14ac:dyDescent="0.25">
      <c r="A28" s="14">
        <v>27</v>
      </c>
      <c r="B28" s="15" t="s">
        <v>34</v>
      </c>
      <c r="C28" s="14">
        <v>38220</v>
      </c>
      <c r="D28" s="16">
        <f t="shared" si="2"/>
        <v>3185</v>
      </c>
      <c r="E28" s="17">
        <f t="shared" si="3"/>
        <v>19.810440577563863</v>
      </c>
      <c r="F28" s="18"/>
      <c r="G28" s="18"/>
      <c r="H28" s="2">
        <v>27</v>
      </c>
      <c r="I28" s="110">
        <f>+D28-D27</f>
        <v>78.333333333333485</v>
      </c>
      <c r="K28" s="157"/>
      <c r="N28" s="14">
        <v>27</v>
      </c>
      <c r="O28" s="15" t="s">
        <v>34</v>
      </c>
      <c r="P28" s="14">
        <v>37035</v>
      </c>
      <c r="Q28" s="16">
        <f t="shared" si="0"/>
        <v>3086.25</v>
      </c>
      <c r="R28" s="17">
        <f t="shared" si="1"/>
        <v>19.196223620881156</v>
      </c>
      <c r="S28" s="18"/>
      <c r="T28" s="18"/>
      <c r="U28" s="20"/>
    </row>
    <row r="29" spans="1:21" x14ac:dyDescent="0.25">
      <c r="A29" s="14">
        <v>28</v>
      </c>
      <c r="B29" s="15" t="s">
        <v>35</v>
      </c>
      <c r="C29" s="14">
        <v>39152</v>
      </c>
      <c r="D29" s="16">
        <f t="shared" si="2"/>
        <v>3262.6666666666665</v>
      </c>
      <c r="E29" s="17">
        <f t="shared" si="3"/>
        <v>20.293520918178451</v>
      </c>
      <c r="F29" s="19"/>
      <c r="G29" s="18"/>
      <c r="H29" s="2">
        <v>28</v>
      </c>
      <c r="I29" s="110">
        <f t="shared" si="5"/>
        <v>77.666666666666515</v>
      </c>
      <c r="N29" s="14">
        <v>28</v>
      </c>
      <c r="O29" s="15" t="s">
        <v>35</v>
      </c>
      <c r="P29" s="14">
        <v>37938</v>
      </c>
      <c r="Q29" s="16">
        <f t="shared" si="0"/>
        <v>3161.5</v>
      </c>
      <c r="R29" s="17">
        <f t="shared" si="1"/>
        <v>19.664272491669749</v>
      </c>
      <c r="S29" s="19"/>
      <c r="T29" s="18"/>
      <c r="U29" s="20"/>
    </row>
    <row r="30" spans="1:21" x14ac:dyDescent="0.25">
      <c r="A30" s="14">
        <v>29</v>
      </c>
      <c r="B30" s="15" t="s">
        <v>36</v>
      </c>
      <c r="C30" s="14">
        <v>39862</v>
      </c>
      <c r="D30" s="16">
        <f t="shared" si="2"/>
        <v>3321.8333333333335</v>
      </c>
      <c r="E30" s="17">
        <f t="shared" si="3"/>
        <v>20.661532765642352</v>
      </c>
      <c r="F30" s="19"/>
      <c r="G30" s="18"/>
      <c r="H30" s="2">
        <v>29</v>
      </c>
      <c r="I30" s="110">
        <f t="shared" si="5"/>
        <v>59.16666666666697</v>
      </c>
      <c r="N30" s="14">
        <v>29</v>
      </c>
      <c r="O30" s="15" t="s">
        <v>36</v>
      </c>
      <c r="P30" s="14">
        <v>38626</v>
      </c>
      <c r="Q30" s="16">
        <f t="shared" si="0"/>
        <v>3218.8333333333335</v>
      </c>
      <c r="R30" s="17">
        <f t="shared" si="1"/>
        <v>20.020881155127732</v>
      </c>
      <c r="S30" s="19"/>
      <c r="T30" s="18"/>
      <c r="U30" s="20"/>
    </row>
    <row r="31" spans="1:21" x14ac:dyDescent="0.25">
      <c r="A31" s="14">
        <v>30</v>
      </c>
      <c r="B31" s="15" t="s">
        <v>37</v>
      </c>
      <c r="C31" s="14">
        <v>40777</v>
      </c>
      <c r="D31" s="16">
        <f t="shared" si="2"/>
        <v>3398.0833333333335</v>
      </c>
      <c r="E31" s="17">
        <f t="shared" si="3"/>
        <v>21.135801554979636</v>
      </c>
      <c r="F31" s="18" t="s">
        <v>38</v>
      </c>
      <c r="G31" s="18"/>
      <c r="H31" s="2">
        <v>30</v>
      </c>
      <c r="I31" s="110">
        <f t="shared" si="5"/>
        <v>76.25</v>
      </c>
      <c r="K31" s="2" t="s">
        <v>3</v>
      </c>
      <c r="L31" s="108" t="s">
        <v>336</v>
      </c>
      <c r="M31" s="108"/>
      <c r="N31" s="14">
        <v>30</v>
      </c>
      <c r="O31" s="15" t="s">
        <v>37</v>
      </c>
      <c r="P31" s="14">
        <v>39513</v>
      </c>
      <c r="Q31" s="16">
        <f t="shared" si="0"/>
        <v>3292.75</v>
      </c>
      <c r="R31" s="17">
        <f t="shared" si="1"/>
        <v>20.480636801184747</v>
      </c>
      <c r="S31" s="18" t="s">
        <v>38</v>
      </c>
      <c r="T31" s="18"/>
      <c r="U31" s="20"/>
    </row>
    <row r="32" spans="1:21" x14ac:dyDescent="0.25">
      <c r="A32" s="14">
        <v>31</v>
      </c>
      <c r="B32" s="15" t="s">
        <v>39</v>
      </c>
      <c r="C32" s="14">
        <v>41771</v>
      </c>
      <c r="D32" s="16">
        <f t="shared" si="2"/>
        <v>3480.9166666666665</v>
      </c>
      <c r="E32" s="17">
        <f t="shared" si="3"/>
        <v>21.651018141429102</v>
      </c>
      <c r="F32" s="18"/>
      <c r="G32" s="18"/>
      <c r="H32" s="2">
        <v>31</v>
      </c>
      <c r="I32" s="110">
        <f t="shared" si="5"/>
        <v>82.83333333333303</v>
      </c>
      <c r="K32" s="2" t="s">
        <v>6</v>
      </c>
      <c r="L32" s="108" t="s">
        <v>337</v>
      </c>
      <c r="M32" s="108"/>
      <c r="N32" s="14">
        <v>31</v>
      </c>
      <c r="O32" s="15" t="s">
        <v>39</v>
      </c>
      <c r="P32" s="14">
        <v>40476</v>
      </c>
      <c r="Q32" s="16">
        <f t="shared" si="0"/>
        <v>3373</v>
      </c>
      <c r="R32" s="17">
        <f t="shared" si="1"/>
        <v>20.979785264716774</v>
      </c>
      <c r="S32" s="18"/>
      <c r="T32" s="18"/>
      <c r="U32" s="20"/>
    </row>
    <row r="33" spans="1:21" x14ac:dyDescent="0.25">
      <c r="A33" s="14">
        <v>32</v>
      </c>
      <c r="B33" s="15" t="s">
        <v>40</v>
      </c>
      <c r="C33" s="14">
        <v>42839</v>
      </c>
      <c r="D33" s="16">
        <f t="shared" si="2"/>
        <v>3569.9166666666665</v>
      </c>
      <c r="E33" s="17">
        <f t="shared" si="3"/>
        <v>22.204590892262125</v>
      </c>
      <c r="F33" s="18"/>
      <c r="G33" s="19"/>
      <c r="H33" s="2">
        <v>32</v>
      </c>
      <c r="I33" s="110">
        <f t="shared" si="5"/>
        <v>89</v>
      </c>
      <c r="K33" s="2" t="s">
        <v>9</v>
      </c>
      <c r="L33" s="108" t="s">
        <v>338</v>
      </c>
      <c r="M33" s="108"/>
      <c r="N33" s="14">
        <v>32</v>
      </c>
      <c r="O33" s="15" t="s">
        <v>40</v>
      </c>
      <c r="P33" s="14">
        <v>41511</v>
      </c>
      <c r="Q33" s="16">
        <f t="shared" si="0"/>
        <v>3459.25</v>
      </c>
      <c r="R33" s="17">
        <f t="shared" si="1"/>
        <v>21.516253239540912</v>
      </c>
      <c r="S33" s="18"/>
      <c r="T33" s="19"/>
      <c r="U33" s="20"/>
    </row>
    <row r="34" spans="1:21" x14ac:dyDescent="0.25">
      <c r="A34" s="14">
        <v>33</v>
      </c>
      <c r="B34" s="15" t="s">
        <v>41</v>
      </c>
      <c r="C34" s="14">
        <v>44075</v>
      </c>
      <c r="D34" s="16">
        <f t="shared" si="2"/>
        <v>3672.9166666666665</v>
      </c>
      <c r="E34" s="17">
        <f t="shared" si="3"/>
        <v>22.845242502776749</v>
      </c>
      <c r="F34" s="18"/>
      <c r="G34" s="19"/>
      <c r="H34" s="2">
        <v>33</v>
      </c>
      <c r="I34" s="110">
        <f t="shared" si="5"/>
        <v>103</v>
      </c>
      <c r="K34" s="2" t="s">
        <v>13</v>
      </c>
      <c r="L34" s="109" t="s">
        <v>339</v>
      </c>
      <c r="M34" s="109"/>
      <c r="N34" s="14">
        <v>33</v>
      </c>
      <c r="O34" s="15" t="s">
        <v>41</v>
      </c>
      <c r="P34" s="14">
        <v>42708</v>
      </c>
      <c r="Q34" s="16">
        <f t="shared" si="0"/>
        <v>3559</v>
      </c>
      <c r="R34" s="17">
        <f t="shared" si="1"/>
        <v>22.136690114772307</v>
      </c>
      <c r="S34" s="18"/>
      <c r="T34" s="19"/>
      <c r="U34" s="20"/>
    </row>
    <row r="35" spans="1:21" x14ac:dyDescent="0.25">
      <c r="A35" s="14">
        <v>34</v>
      </c>
      <c r="B35" s="15" t="s">
        <v>42</v>
      </c>
      <c r="C35" s="14">
        <v>45091</v>
      </c>
      <c r="D35" s="16">
        <f t="shared" ref="D35:D56" si="6">SUM(ROUNDDOWN(C35,0)/12)</f>
        <v>3757.5833333333335</v>
      </c>
      <c r="E35" s="17">
        <f t="shared" si="3"/>
        <v>23.371862273232136</v>
      </c>
      <c r="F35" s="18"/>
      <c r="G35" s="18" t="s">
        <v>43</v>
      </c>
      <c r="H35" s="2">
        <v>34</v>
      </c>
      <c r="I35" s="110">
        <f>+D35-D34</f>
        <v>84.66666666666697</v>
      </c>
      <c r="K35" s="2" t="s">
        <v>20</v>
      </c>
      <c r="L35" s="109" t="s">
        <v>340</v>
      </c>
      <c r="M35" s="109"/>
      <c r="N35" s="14">
        <v>34</v>
      </c>
      <c r="O35" s="15" t="s">
        <v>42</v>
      </c>
      <c r="P35" s="14">
        <v>43693</v>
      </c>
      <c r="Q35" s="16">
        <f t="shared" ref="Q35:Q56" si="7">SUM(ROUNDDOWN(P35,0)/12)</f>
        <v>3641.0833333333335</v>
      </c>
      <c r="R35" s="17">
        <f t="shared" si="1"/>
        <v>22.647241762310255</v>
      </c>
      <c r="S35" s="18"/>
      <c r="T35" s="18" t="s">
        <v>43</v>
      </c>
      <c r="U35" s="20"/>
    </row>
    <row r="36" spans="1:21" x14ac:dyDescent="0.25">
      <c r="A36" s="14">
        <v>35</v>
      </c>
      <c r="B36" s="15" t="s">
        <v>44</v>
      </c>
      <c r="C36" s="14">
        <v>46142</v>
      </c>
      <c r="D36" s="16">
        <f t="shared" si="6"/>
        <v>3845.1666666666665</v>
      </c>
      <c r="E36" s="17">
        <f t="shared" si="3"/>
        <v>23.916623472787855</v>
      </c>
      <c r="F36" s="18"/>
      <c r="G36" s="18"/>
      <c r="H36" s="2">
        <v>35</v>
      </c>
      <c r="I36" s="110">
        <f t="shared" si="5"/>
        <v>87.58333333333303</v>
      </c>
      <c r="K36" s="2" t="s">
        <v>28</v>
      </c>
      <c r="L36" s="109" t="s">
        <v>341</v>
      </c>
      <c r="M36" s="109"/>
      <c r="N36" s="14">
        <v>35</v>
      </c>
      <c r="O36" s="15" t="s">
        <v>44</v>
      </c>
      <c r="P36" s="14">
        <v>44711</v>
      </c>
      <c r="Q36" s="16">
        <f t="shared" si="7"/>
        <v>3725.9166666666665</v>
      </c>
      <c r="R36" s="17">
        <f t="shared" si="1"/>
        <v>23.174898185857092</v>
      </c>
      <c r="S36" s="18"/>
      <c r="T36" s="18"/>
      <c r="U36" s="20"/>
    </row>
    <row r="37" spans="1:21" x14ac:dyDescent="0.25">
      <c r="A37" s="14">
        <v>36</v>
      </c>
      <c r="B37" s="15" t="s">
        <v>45</v>
      </c>
      <c r="C37" s="14">
        <v>47181</v>
      </c>
      <c r="D37" s="16">
        <f t="shared" si="6"/>
        <v>3931.75</v>
      </c>
      <c r="E37" s="17">
        <f t="shared" si="3"/>
        <v>24.45516475379489</v>
      </c>
      <c r="F37" s="19"/>
      <c r="G37" s="18"/>
      <c r="H37" s="2">
        <v>36</v>
      </c>
      <c r="I37" s="110">
        <f t="shared" si="5"/>
        <v>86.583333333333485</v>
      </c>
      <c r="K37" s="2" t="s">
        <v>33</v>
      </c>
      <c r="L37" s="109" t="s">
        <v>342</v>
      </c>
      <c r="M37" s="109"/>
      <c r="N37" s="14">
        <v>36</v>
      </c>
      <c r="O37" s="15" t="s">
        <v>45</v>
      </c>
      <c r="P37" s="14">
        <v>45718</v>
      </c>
      <c r="Q37" s="16">
        <f t="shared" si="7"/>
        <v>3809.8333333333335</v>
      </c>
      <c r="R37" s="17">
        <f t="shared" si="1"/>
        <v>23.696853017400965</v>
      </c>
      <c r="S37" s="19"/>
      <c r="T37" s="18"/>
      <c r="U37" s="20"/>
    </row>
    <row r="38" spans="1:21" x14ac:dyDescent="0.25">
      <c r="A38" s="14">
        <v>37</v>
      </c>
      <c r="B38" s="15" t="s">
        <v>46</v>
      </c>
      <c r="C38" s="14">
        <v>48226</v>
      </c>
      <c r="D38" s="16">
        <f t="shared" si="6"/>
        <v>4018.8333333333335</v>
      </c>
      <c r="E38" s="17">
        <f t="shared" si="3"/>
        <v>24.996815994076268</v>
      </c>
      <c r="F38" s="19"/>
      <c r="G38" s="18"/>
      <c r="H38" s="2">
        <v>37</v>
      </c>
      <c r="I38" s="110">
        <f t="shared" si="5"/>
        <v>87.083333333333485</v>
      </c>
      <c r="K38" s="2" t="s">
        <v>38</v>
      </c>
      <c r="L38" s="109" t="s">
        <v>343</v>
      </c>
      <c r="M38" s="109"/>
      <c r="N38" s="14">
        <v>37</v>
      </c>
      <c r="O38" s="15" t="s">
        <v>46</v>
      </c>
      <c r="P38" s="14">
        <v>46731</v>
      </c>
      <c r="Q38" s="16">
        <f t="shared" si="7"/>
        <v>3894.25</v>
      </c>
      <c r="R38" s="17">
        <f t="shared" si="1"/>
        <v>24.221917808219178</v>
      </c>
      <c r="S38" s="19"/>
      <c r="T38" s="18"/>
      <c r="U38" s="20"/>
    </row>
    <row r="39" spans="1:21" x14ac:dyDescent="0.25">
      <c r="A39" s="14">
        <v>38</v>
      </c>
      <c r="B39" s="15" t="s">
        <v>47</v>
      </c>
      <c r="C39" s="14">
        <v>49282</v>
      </c>
      <c r="D39" s="16">
        <f t="shared" si="6"/>
        <v>4106.833333333333</v>
      </c>
      <c r="E39" s="17">
        <f t="shared" si="3"/>
        <v>25.544168826360607</v>
      </c>
      <c r="F39" s="18" t="s">
        <v>48</v>
      </c>
      <c r="G39" s="18"/>
      <c r="H39" s="2">
        <v>38</v>
      </c>
      <c r="I39" s="110">
        <f t="shared" si="5"/>
        <v>87.999999999999545</v>
      </c>
      <c r="K39" s="2" t="s">
        <v>43</v>
      </c>
      <c r="L39" s="109" t="s">
        <v>344</v>
      </c>
      <c r="M39" s="109"/>
      <c r="N39" s="14">
        <v>38</v>
      </c>
      <c r="O39" s="15" t="s">
        <v>47</v>
      </c>
      <c r="P39" s="14">
        <v>47754</v>
      </c>
      <c r="Q39" s="16">
        <f t="shared" si="7"/>
        <v>3979.5</v>
      </c>
      <c r="R39" s="17">
        <f t="shared" si="1"/>
        <v>24.752165864494636</v>
      </c>
      <c r="S39" s="18" t="s">
        <v>48</v>
      </c>
      <c r="T39" s="18"/>
      <c r="U39" s="20"/>
    </row>
    <row r="40" spans="1:21" x14ac:dyDescent="0.25">
      <c r="A40" s="14">
        <v>39</v>
      </c>
      <c r="B40" s="15" t="s">
        <v>49</v>
      </c>
      <c r="C40" s="14">
        <v>50269</v>
      </c>
      <c r="D40" s="16">
        <f t="shared" si="6"/>
        <v>4189.083333333333</v>
      </c>
      <c r="E40" s="17">
        <f t="shared" si="3"/>
        <v>26.055757126990006</v>
      </c>
      <c r="F40" s="18"/>
      <c r="G40" s="18"/>
      <c r="H40" s="2">
        <v>39</v>
      </c>
      <c r="I40" s="110">
        <f t="shared" si="5"/>
        <v>82.25</v>
      </c>
      <c r="K40" s="2" t="s">
        <v>48</v>
      </c>
      <c r="L40" s="109" t="s">
        <v>345</v>
      </c>
      <c r="M40" s="109"/>
      <c r="N40" s="14">
        <v>39</v>
      </c>
      <c r="O40" s="15" t="s">
        <v>49</v>
      </c>
      <c r="P40" s="14">
        <v>48710</v>
      </c>
      <c r="Q40" s="16">
        <f t="shared" si="7"/>
        <v>4059.1666666666665</v>
      </c>
      <c r="R40" s="17">
        <f t="shared" si="1"/>
        <v>25.247686042206588</v>
      </c>
      <c r="S40" s="18"/>
      <c r="T40" s="18"/>
      <c r="U40" s="20"/>
    </row>
    <row r="41" spans="1:21" x14ac:dyDescent="0.25">
      <c r="A41" s="14">
        <v>40</v>
      </c>
      <c r="B41" s="15" t="s">
        <v>50</v>
      </c>
      <c r="C41" s="14">
        <v>51356</v>
      </c>
      <c r="D41" s="16">
        <f t="shared" si="6"/>
        <v>4279.666666666667</v>
      </c>
      <c r="E41" s="17">
        <f t="shared" si="3"/>
        <v>26.61917808219178</v>
      </c>
      <c r="F41" s="18"/>
      <c r="G41" s="19"/>
      <c r="H41" s="2">
        <v>40</v>
      </c>
      <c r="I41" s="110">
        <f t="shared" si="5"/>
        <v>90.58333333333394</v>
      </c>
      <c r="K41" s="2" t="s">
        <v>53</v>
      </c>
      <c r="L41" s="2" t="s">
        <v>351</v>
      </c>
      <c r="N41" s="14">
        <v>40</v>
      </c>
      <c r="O41" s="15" t="s">
        <v>50</v>
      </c>
      <c r="P41" s="14">
        <v>49764</v>
      </c>
      <c r="Q41" s="16">
        <f t="shared" si="7"/>
        <v>4147</v>
      </c>
      <c r="R41" s="17">
        <f t="shared" si="1"/>
        <v>25.794002221399481</v>
      </c>
      <c r="S41" s="18"/>
      <c r="T41" s="19"/>
      <c r="U41" s="20"/>
    </row>
    <row r="42" spans="1:21" x14ac:dyDescent="0.25">
      <c r="A42" s="14">
        <v>41</v>
      </c>
      <c r="B42" s="15" t="s">
        <v>51</v>
      </c>
      <c r="C42" s="14">
        <v>52413</v>
      </c>
      <c r="D42" s="16">
        <f t="shared" si="6"/>
        <v>4367.75</v>
      </c>
      <c r="E42" s="17">
        <f t="shared" si="3"/>
        <v>27.167049241021846</v>
      </c>
      <c r="F42" s="18"/>
      <c r="G42" s="19"/>
      <c r="H42" s="2">
        <v>41</v>
      </c>
      <c r="I42" s="110">
        <f t="shared" si="5"/>
        <v>88.08333333333303</v>
      </c>
      <c r="N42" s="14">
        <v>41</v>
      </c>
      <c r="O42" s="15" t="s">
        <v>51</v>
      </c>
      <c r="P42" s="14">
        <v>50788</v>
      </c>
      <c r="Q42" s="16">
        <f t="shared" si="7"/>
        <v>4232.333333333333</v>
      </c>
      <c r="R42" s="17">
        <f t="shared" si="1"/>
        <v>26.324768604220662</v>
      </c>
      <c r="S42" s="18"/>
      <c r="T42" s="19"/>
      <c r="U42" s="20"/>
    </row>
    <row r="43" spans="1:21" x14ac:dyDescent="0.25">
      <c r="A43" s="14">
        <v>42</v>
      </c>
      <c r="B43" s="15" t="s">
        <v>52</v>
      </c>
      <c r="C43" s="14">
        <v>53460</v>
      </c>
      <c r="D43" s="16">
        <f t="shared" si="6"/>
        <v>4455</v>
      </c>
      <c r="E43" s="17">
        <f t="shared" si="3"/>
        <v>27.709737134394665</v>
      </c>
      <c r="F43" s="18"/>
      <c r="G43" s="18" t="s">
        <v>53</v>
      </c>
      <c r="H43" s="2">
        <v>42</v>
      </c>
      <c r="I43" s="110">
        <f t="shared" si="5"/>
        <v>87.25</v>
      </c>
      <c r="N43" s="14">
        <v>42</v>
      </c>
      <c r="O43" s="15" t="s">
        <v>52</v>
      </c>
      <c r="P43" s="14">
        <v>51802</v>
      </c>
      <c r="Q43" s="16">
        <f t="shared" si="7"/>
        <v>4316.833333333333</v>
      </c>
      <c r="R43" s="17">
        <f t="shared" si="1"/>
        <v>26.850351721584598</v>
      </c>
      <c r="S43" s="18"/>
      <c r="T43" s="18" t="s">
        <v>53</v>
      </c>
      <c r="U43" s="20"/>
    </row>
    <row r="44" spans="1:21" x14ac:dyDescent="0.25">
      <c r="A44" s="14">
        <v>43</v>
      </c>
      <c r="B44" s="15" t="s">
        <v>54</v>
      </c>
      <c r="C44" s="14">
        <v>54495</v>
      </c>
      <c r="D44" s="16">
        <f t="shared" si="6"/>
        <v>4541.25</v>
      </c>
      <c r="E44" s="17">
        <f t="shared" si="3"/>
        <v>28.24620510921881</v>
      </c>
      <c r="F44" s="18"/>
      <c r="G44" s="18"/>
      <c r="H44" s="2">
        <v>43</v>
      </c>
      <c r="I44" s="110">
        <f t="shared" si="5"/>
        <v>86.25</v>
      </c>
      <c r="N44" s="14">
        <v>43</v>
      </c>
      <c r="O44" s="15" t="s">
        <v>54</v>
      </c>
      <c r="P44" s="14">
        <v>52805</v>
      </c>
      <c r="Q44" s="16">
        <f t="shared" si="7"/>
        <v>4400.416666666667</v>
      </c>
      <c r="R44" s="17">
        <f t="shared" si="1"/>
        <v>27.370233246945574</v>
      </c>
      <c r="S44" s="18"/>
      <c r="T44" s="18"/>
      <c r="U44" s="20"/>
    </row>
    <row r="45" spans="1:21" x14ac:dyDescent="0.25">
      <c r="A45" s="22">
        <v>44</v>
      </c>
      <c r="B45" s="15" t="s">
        <v>55</v>
      </c>
      <c r="C45" s="14">
        <v>55610</v>
      </c>
      <c r="D45" s="16">
        <f t="shared" si="6"/>
        <v>4634.166666666667</v>
      </c>
      <c r="E45" s="17">
        <f t="shared" si="3"/>
        <v>28.824139207700849</v>
      </c>
      <c r="H45" s="2">
        <v>44</v>
      </c>
      <c r="I45" s="110">
        <f t="shared" si="5"/>
        <v>92.91666666666697</v>
      </c>
      <c r="N45" s="22">
        <v>44</v>
      </c>
      <c r="O45" s="15" t="s">
        <v>55</v>
      </c>
      <c r="P45" s="14">
        <v>53831.974999999999</v>
      </c>
      <c r="Q45" s="16">
        <f t="shared" si="7"/>
        <v>4485.916666666667</v>
      </c>
      <c r="R45" s="17">
        <f t="shared" si="1"/>
        <v>27.902554609403929</v>
      </c>
    </row>
    <row r="46" spans="1:21" x14ac:dyDescent="0.25">
      <c r="A46" s="22">
        <v>45</v>
      </c>
      <c r="B46" s="15" t="s">
        <v>56</v>
      </c>
      <c r="C46" s="14">
        <v>56730</v>
      </c>
      <c r="D46" s="16">
        <f t="shared" si="6"/>
        <v>4727.5</v>
      </c>
      <c r="E46" s="17">
        <f t="shared" si="3"/>
        <v>29.404664938911516</v>
      </c>
      <c r="H46" s="2">
        <v>45</v>
      </c>
      <c r="I46" s="110">
        <f t="shared" si="5"/>
        <v>93.33333333333303</v>
      </c>
      <c r="N46" s="22">
        <v>45</v>
      </c>
      <c r="O46" s="15" t="s">
        <v>56</v>
      </c>
      <c r="P46" s="14">
        <v>54841.599999999999</v>
      </c>
      <c r="Q46" s="16">
        <f t="shared" si="7"/>
        <v>4570.083333333333</v>
      </c>
      <c r="R46" s="17">
        <f t="shared" si="1"/>
        <v>28.426064420584968</v>
      </c>
    </row>
    <row r="47" spans="1:21" x14ac:dyDescent="0.25">
      <c r="A47" s="22">
        <v>46</v>
      </c>
      <c r="B47" s="23" t="s">
        <v>57</v>
      </c>
      <c r="C47" s="14">
        <v>57867</v>
      </c>
      <c r="D47" s="16">
        <f t="shared" si="6"/>
        <v>4822.25</v>
      </c>
      <c r="E47" s="17">
        <f t="shared" si="3"/>
        <v>29.99400222139948</v>
      </c>
      <c r="H47" s="2">
        <v>46</v>
      </c>
      <c r="I47" s="110">
        <f t="shared" si="5"/>
        <v>94.75</v>
      </c>
      <c r="N47" s="22">
        <v>46</v>
      </c>
      <c r="O47" s="23" t="s">
        <v>57</v>
      </c>
      <c r="P47" s="14">
        <v>55853.274999999994</v>
      </c>
      <c r="Q47" s="16">
        <f t="shared" si="7"/>
        <v>4654.416666666667</v>
      </c>
      <c r="R47" s="17">
        <f t="shared" si="1"/>
        <v>28.950092558311741</v>
      </c>
    </row>
    <row r="48" spans="1:21" x14ac:dyDescent="0.25">
      <c r="A48" s="22">
        <v>47</v>
      </c>
      <c r="B48" s="23" t="s">
        <v>58</v>
      </c>
      <c r="C48" s="14">
        <v>59012</v>
      </c>
      <c r="D48" s="16">
        <f t="shared" si="6"/>
        <v>4917.666666666667</v>
      </c>
      <c r="E48" s="17">
        <f t="shared" si="3"/>
        <v>30.587486116253242</v>
      </c>
      <c r="H48" s="2">
        <v>47</v>
      </c>
      <c r="I48" s="110">
        <f t="shared" si="5"/>
        <v>95.41666666666697</v>
      </c>
      <c r="N48" s="22">
        <v>47</v>
      </c>
      <c r="O48" s="23" t="s">
        <v>58</v>
      </c>
      <c r="P48" s="14">
        <v>56843.424999999996</v>
      </c>
      <c r="Q48" s="16">
        <f t="shared" si="7"/>
        <v>4736.916666666667</v>
      </c>
      <c r="R48" s="17">
        <f t="shared" si="1"/>
        <v>29.463235838578306</v>
      </c>
    </row>
    <row r="49" spans="1:18" x14ac:dyDescent="0.25">
      <c r="A49" s="22">
        <v>48</v>
      </c>
      <c r="B49" s="23" t="s">
        <v>59</v>
      </c>
      <c r="C49" s="14">
        <v>60208</v>
      </c>
      <c r="D49" s="16">
        <f t="shared" si="6"/>
        <v>5017.333333333333</v>
      </c>
      <c r="E49" s="17">
        <f t="shared" si="3"/>
        <v>31.207404664938913</v>
      </c>
      <c r="H49" s="2">
        <v>48</v>
      </c>
      <c r="I49" s="110">
        <f t="shared" si="5"/>
        <v>99.66666666666606</v>
      </c>
      <c r="N49" s="22">
        <v>48</v>
      </c>
      <c r="O49" s="23" t="s">
        <v>59</v>
      </c>
      <c r="P49" s="14">
        <v>57805.899999999994</v>
      </c>
      <c r="Q49" s="16">
        <f t="shared" si="7"/>
        <v>4817.083333333333</v>
      </c>
      <c r="R49" s="17">
        <f t="shared" si="1"/>
        <v>29.96238430211033</v>
      </c>
    </row>
    <row r="50" spans="1:18" x14ac:dyDescent="0.25">
      <c r="A50" s="22">
        <v>49</v>
      </c>
      <c r="B50" s="23" t="s">
        <v>60</v>
      </c>
      <c r="C50" s="14">
        <v>61429</v>
      </c>
      <c r="D50" s="16">
        <f t="shared" si="6"/>
        <v>5119.083333333333</v>
      </c>
      <c r="E50" s="17">
        <f t="shared" si="3"/>
        <v>31.840281377267679</v>
      </c>
      <c r="I50" s="110"/>
      <c r="N50" s="22">
        <v>49</v>
      </c>
      <c r="O50" s="23" t="s">
        <v>60</v>
      </c>
      <c r="P50" s="14">
        <v>58767.349999999991</v>
      </c>
      <c r="Q50" s="16">
        <f t="shared" si="7"/>
        <v>4897.25</v>
      </c>
      <c r="R50" s="17">
        <f t="shared" si="1"/>
        <v>30.46049611255091</v>
      </c>
    </row>
    <row r="51" spans="1:18" x14ac:dyDescent="0.25">
      <c r="A51" s="22">
        <v>50</v>
      </c>
      <c r="B51" s="23" t="s">
        <v>61</v>
      </c>
      <c r="C51" s="14">
        <v>62636</v>
      </c>
      <c r="D51" s="16">
        <f t="shared" si="6"/>
        <v>5219.666666666667</v>
      </c>
      <c r="E51" s="17">
        <f t="shared" si="3"/>
        <v>32.465901517956311</v>
      </c>
      <c r="I51" s="110"/>
      <c r="N51" s="22">
        <v>50</v>
      </c>
      <c r="O51" s="23" t="s">
        <v>61</v>
      </c>
      <c r="P51" s="14">
        <v>59797.474999999991</v>
      </c>
      <c r="Q51" s="16">
        <f t="shared" si="7"/>
        <v>4983.083333333333</v>
      </c>
      <c r="R51" s="17">
        <f t="shared" si="1"/>
        <v>30.994372454646431</v>
      </c>
    </row>
    <row r="52" spans="1:18" x14ac:dyDescent="0.25">
      <c r="A52" s="22">
        <v>51</v>
      </c>
      <c r="B52" s="23" t="s">
        <v>62</v>
      </c>
      <c r="C52" s="14">
        <v>63837</v>
      </c>
      <c r="D52" s="16">
        <f t="shared" si="6"/>
        <v>5319.75</v>
      </c>
      <c r="E52" s="17">
        <f t="shared" si="3"/>
        <v>33.088411699370603</v>
      </c>
      <c r="I52" s="110"/>
      <c r="N52" s="22">
        <v>51</v>
      </c>
      <c r="O52" s="23" t="s">
        <v>62</v>
      </c>
      <c r="P52" s="14">
        <v>60799.924999999996</v>
      </c>
      <c r="Q52" s="16">
        <f t="shared" si="7"/>
        <v>5066.583333333333</v>
      </c>
      <c r="R52" s="17">
        <f t="shared" si="1"/>
        <v>31.514253980007407</v>
      </c>
    </row>
    <row r="53" spans="1:18" x14ac:dyDescent="0.25">
      <c r="A53" s="22">
        <v>52</v>
      </c>
      <c r="B53" s="23" t="s">
        <v>63</v>
      </c>
      <c r="C53" s="14">
        <v>65042</v>
      </c>
      <c r="D53" s="16">
        <f t="shared" si="6"/>
        <v>5420.166666666667</v>
      </c>
      <c r="E53" s="17">
        <f t="shared" si="3"/>
        <v>33.712995186967788</v>
      </c>
      <c r="I53" s="110"/>
      <c r="N53" s="22">
        <v>52</v>
      </c>
      <c r="O53" s="23" t="s">
        <v>63</v>
      </c>
      <c r="P53" s="14">
        <v>61809.549999999996</v>
      </c>
      <c r="Q53" s="16">
        <f t="shared" si="7"/>
        <v>5150.75</v>
      </c>
      <c r="R53" s="17">
        <f t="shared" si="1"/>
        <v>32.037763791188453</v>
      </c>
    </row>
    <row r="54" spans="1:18" x14ac:dyDescent="0.25">
      <c r="A54" s="22">
        <v>53</v>
      </c>
      <c r="B54" s="23" t="s">
        <v>64</v>
      </c>
      <c r="C54" s="14">
        <v>66243</v>
      </c>
      <c r="D54" s="16">
        <f t="shared" si="6"/>
        <v>5520.25</v>
      </c>
      <c r="E54" s="17">
        <f t="shared" si="3"/>
        <v>34.33550536838208</v>
      </c>
      <c r="I54" s="110"/>
      <c r="N54" s="22">
        <v>53</v>
      </c>
      <c r="O54" s="23" t="s">
        <v>64</v>
      </c>
      <c r="P54" s="14">
        <v>62816.099999999991</v>
      </c>
      <c r="Q54" s="16">
        <f t="shared" si="7"/>
        <v>5234.666666666667</v>
      </c>
      <c r="R54" s="17">
        <f t="shared" si="1"/>
        <v>32.559200296186596</v>
      </c>
    </row>
    <row r="55" spans="1:18" x14ac:dyDescent="0.25">
      <c r="A55" s="22">
        <v>54</v>
      </c>
      <c r="B55" s="23" t="s">
        <v>65</v>
      </c>
      <c r="C55" s="14">
        <v>67435</v>
      </c>
      <c r="D55" s="16">
        <f t="shared" si="6"/>
        <v>5619.583333333333</v>
      </c>
      <c r="E55" s="17">
        <f t="shared" si="3"/>
        <v>34.953350610884861</v>
      </c>
      <c r="I55" s="110"/>
      <c r="N55" s="22">
        <v>54</v>
      </c>
      <c r="O55" s="23" t="s">
        <v>65</v>
      </c>
      <c r="P55" s="14">
        <v>63826.749999999993</v>
      </c>
      <c r="Q55" s="16">
        <f t="shared" si="7"/>
        <v>5318.833333333333</v>
      </c>
      <c r="R55" s="17">
        <f t="shared" si="1"/>
        <v>33.083228433913362</v>
      </c>
    </row>
    <row r="56" spans="1:18" x14ac:dyDescent="0.25">
      <c r="A56" s="22">
        <v>55</v>
      </c>
      <c r="B56" s="23" t="s">
        <v>66</v>
      </c>
      <c r="C56" s="14">
        <v>68635</v>
      </c>
      <c r="D56" s="16">
        <f t="shared" si="6"/>
        <v>5719.583333333333</v>
      </c>
      <c r="E56" s="17">
        <f t="shared" si="3"/>
        <v>35.575342465753423</v>
      </c>
      <c r="I56" s="110"/>
      <c r="N56" s="22">
        <v>55</v>
      </c>
      <c r="O56" s="23" t="s">
        <v>66</v>
      </c>
      <c r="P56" s="14"/>
      <c r="Q56" s="16">
        <f t="shared" si="7"/>
        <v>0</v>
      </c>
      <c r="R56" s="17">
        <f t="shared" si="1"/>
        <v>0</v>
      </c>
    </row>
  </sheetData>
  <mergeCells count="1">
    <mergeCell ref="A3:F3"/>
  </mergeCells>
  <phoneticPr fontId="9" type="noConversion"/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U34"/>
  <sheetViews>
    <sheetView zoomScaleNormal="100" zoomScaleSheetLayoutView="130" workbookViewId="0">
      <selection activeCell="H11" sqref="H11"/>
    </sheetView>
  </sheetViews>
  <sheetFormatPr defaultRowHeight="14.25" x14ac:dyDescent="0.2"/>
  <cols>
    <col min="1" max="1" width="17.85546875" style="42" customWidth="1"/>
    <col min="2" max="2" width="29.42578125" style="42" customWidth="1"/>
    <col min="3" max="3" width="13.85546875" style="42" customWidth="1"/>
    <col min="4" max="7" width="9.140625" style="42"/>
    <col min="8" max="8" width="15.28515625" style="42" customWidth="1"/>
    <col min="9" max="11" width="9.140625" style="42"/>
    <col min="12" max="12" width="9.140625" style="43"/>
    <col min="13" max="13" width="19.85546875" style="42" customWidth="1"/>
    <col min="14" max="14" width="29.28515625" style="42" customWidth="1"/>
    <col min="15" max="15" width="14.5703125" style="42" customWidth="1"/>
    <col min="16" max="16" width="9.140625" style="42"/>
    <col min="17" max="17" width="9.85546875" style="42" bestFit="1" customWidth="1"/>
    <col min="18" max="20" width="9.140625" style="42"/>
    <col min="21" max="21" width="9.85546875" style="42" bestFit="1" customWidth="1"/>
    <col min="22" max="16384" width="9.140625" style="42"/>
  </cols>
  <sheetData>
    <row r="1" spans="1:21" ht="20.25" x14ac:dyDescent="0.2">
      <c r="A1" s="39" t="s">
        <v>354</v>
      </c>
      <c r="B1" s="40"/>
      <c r="C1" s="41"/>
      <c r="D1" s="41"/>
      <c r="E1" s="41"/>
      <c r="F1" s="41"/>
      <c r="G1" s="40"/>
      <c r="H1" s="40"/>
      <c r="I1" s="40"/>
      <c r="M1" s="44" t="s">
        <v>67</v>
      </c>
      <c r="N1" s="45"/>
      <c r="O1" s="44"/>
      <c r="P1" s="46" t="s">
        <v>348</v>
      </c>
      <c r="Q1" s="47"/>
      <c r="R1" s="45"/>
      <c r="S1" s="45"/>
      <c r="T1" s="45"/>
      <c r="U1" s="45"/>
    </row>
    <row r="2" spans="1:21" x14ac:dyDescent="0.2">
      <c r="A2" s="48" t="s">
        <v>68</v>
      </c>
      <c r="B2" s="48" t="s">
        <v>69</v>
      </c>
      <c r="C2" s="48"/>
      <c r="D2" s="48" t="s">
        <v>70</v>
      </c>
      <c r="E2" s="49"/>
      <c r="F2" s="50"/>
      <c r="G2" s="50"/>
      <c r="H2" s="141" t="s">
        <v>353</v>
      </c>
      <c r="I2" s="40"/>
      <c r="M2" s="48" t="s">
        <v>68</v>
      </c>
      <c r="N2" s="48" t="s">
        <v>69</v>
      </c>
      <c r="O2" s="48"/>
      <c r="P2" s="48" t="s">
        <v>70</v>
      </c>
      <c r="Q2" s="49"/>
      <c r="R2" s="50"/>
      <c r="S2" s="50"/>
      <c r="T2" s="51"/>
      <c r="U2" s="45"/>
    </row>
    <row r="3" spans="1:21" x14ac:dyDescent="0.2">
      <c r="A3" s="52" t="s">
        <v>71</v>
      </c>
      <c r="B3" s="52" t="s">
        <v>71</v>
      </c>
      <c r="C3" s="44" t="s">
        <v>72</v>
      </c>
      <c r="D3" s="45" t="s">
        <v>73</v>
      </c>
      <c r="E3" s="53">
        <f>+'NJC Scales '!E5</f>
        <v>13.054054054054053</v>
      </c>
      <c r="F3" s="45"/>
      <c r="G3" s="45" t="s">
        <v>74</v>
      </c>
      <c r="H3" s="142">
        <f>'NJC Scales '!C5</f>
        <v>25185</v>
      </c>
      <c r="I3" s="54"/>
      <c r="M3" s="52" t="s">
        <v>71</v>
      </c>
      <c r="N3" s="52" t="s">
        <v>71</v>
      </c>
      <c r="O3" s="44" t="s">
        <v>72</v>
      </c>
      <c r="P3" s="45" t="s">
        <v>73</v>
      </c>
      <c r="Q3" s="53">
        <v>12.649241021843762</v>
      </c>
      <c r="R3" s="45"/>
      <c r="S3" s="45" t="s">
        <v>74</v>
      </c>
      <c r="T3" s="55"/>
      <c r="U3" s="56"/>
    </row>
    <row r="4" spans="1:21" x14ac:dyDescent="0.2">
      <c r="A4" s="52" t="s">
        <v>75</v>
      </c>
      <c r="B4" s="52" t="s">
        <v>335</v>
      </c>
      <c r="C4" s="44" t="s">
        <v>72</v>
      </c>
      <c r="D4" s="45" t="s">
        <v>76</v>
      </c>
      <c r="E4" s="53">
        <f>+'NJC Scales '!E10</f>
        <v>14.126471677156607</v>
      </c>
      <c r="F4" s="45"/>
      <c r="G4" s="45" t="s">
        <v>74</v>
      </c>
      <c r="H4" s="142">
        <f>'NJC Scales '!C10</f>
        <v>27254</v>
      </c>
      <c r="I4" s="54"/>
      <c r="M4" s="52" t="s">
        <v>75</v>
      </c>
      <c r="N4" s="52" t="s">
        <v>335</v>
      </c>
      <c r="O4" s="44" t="s">
        <v>72</v>
      </c>
      <c r="P4" s="45" t="s">
        <v>76</v>
      </c>
      <c r="Q4" s="53">
        <v>13.688485746019992</v>
      </c>
      <c r="R4" s="45"/>
      <c r="S4" s="45" t="s">
        <v>74</v>
      </c>
      <c r="T4" s="55"/>
      <c r="U4" s="56"/>
    </row>
    <row r="5" spans="1:21" x14ac:dyDescent="0.2">
      <c r="A5" s="45" t="s">
        <v>77</v>
      </c>
      <c r="B5" s="52" t="s">
        <v>78</v>
      </c>
      <c r="C5" s="44" t="s">
        <v>79</v>
      </c>
      <c r="D5" s="45" t="s">
        <v>76</v>
      </c>
      <c r="E5" s="53">
        <f>+'NJC Scales '!E10</f>
        <v>14.126471677156607</v>
      </c>
      <c r="F5" s="45" t="s">
        <v>80</v>
      </c>
      <c r="G5" s="45" t="s">
        <v>74</v>
      </c>
      <c r="H5" s="142">
        <f>'NJC Scales '!C10</f>
        <v>27254</v>
      </c>
      <c r="I5" s="54"/>
      <c r="M5" s="45" t="s">
        <v>77</v>
      </c>
      <c r="N5" s="52" t="s">
        <v>78</v>
      </c>
      <c r="O5" s="44" t="s">
        <v>79</v>
      </c>
      <c r="P5" s="45" t="s">
        <v>76</v>
      </c>
      <c r="Q5" s="53">
        <v>13.688485746019992</v>
      </c>
      <c r="R5" s="45" t="s">
        <v>80</v>
      </c>
      <c r="S5" s="45" t="s">
        <v>74</v>
      </c>
      <c r="T5" s="55"/>
      <c r="U5" s="56"/>
    </row>
    <row r="6" spans="1:21" x14ac:dyDescent="0.2">
      <c r="A6" s="45" t="s">
        <v>81</v>
      </c>
      <c r="B6" s="52" t="s">
        <v>82</v>
      </c>
      <c r="C6" s="44" t="s">
        <v>79</v>
      </c>
      <c r="D6" s="45" t="s">
        <v>83</v>
      </c>
      <c r="E6" s="57">
        <f>+'NJC Scales '!E27</f>
        <v>19.323213624583488</v>
      </c>
      <c r="F6" s="45" t="s">
        <v>80</v>
      </c>
      <c r="G6" s="45" t="s">
        <v>74</v>
      </c>
      <c r="H6" s="142">
        <f>'NJC Scales '!C27</f>
        <v>37280</v>
      </c>
      <c r="I6" s="54"/>
      <c r="M6" s="45" t="s">
        <v>81</v>
      </c>
      <c r="N6" s="52" t="s">
        <v>82</v>
      </c>
      <c r="O6" s="44" t="s">
        <v>79</v>
      </c>
      <c r="P6" s="45" t="s">
        <v>83</v>
      </c>
      <c r="Q6" s="57">
        <v>18.724028137726769</v>
      </c>
      <c r="R6" s="45" t="s">
        <v>80</v>
      </c>
      <c r="S6" s="45" t="s">
        <v>74</v>
      </c>
      <c r="T6" s="55"/>
      <c r="U6" s="56"/>
    </row>
    <row r="7" spans="1:21" x14ac:dyDescent="0.2">
      <c r="A7" s="45" t="s">
        <v>84</v>
      </c>
      <c r="B7" s="52" t="s">
        <v>82</v>
      </c>
      <c r="C7" s="44" t="s">
        <v>79</v>
      </c>
      <c r="D7" s="45" t="s">
        <v>85</v>
      </c>
      <c r="E7" s="57">
        <f>+'NJC Scales '!E38</f>
        <v>24.996815994076268</v>
      </c>
      <c r="F7" s="45" t="s">
        <v>86</v>
      </c>
      <c r="G7" s="45" t="s">
        <v>74</v>
      </c>
      <c r="H7" s="142">
        <f>'NJC Scales '!C38</f>
        <v>48226</v>
      </c>
      <c r="I7" s="54"/>
      <c r="M7" s="45" t="s">
        <v>84</v>
      </c>
      <c r="N7" s="52" t="s">
        <v>82</v>
      </c>
      <c r="O7" s="44" t="s">
        <v>79</v>
      </c>
      <c r="P7" s="45" t="s">
        <v>85</v>
      </c>
      <c r="Q7" s="57">
        <v>24.221917808219178</v>
      </c>
      <c r="R7" s="45" t="s">
        <v>86</v>
      </c>
      <c r="S7" s="45" t="s">
        <v>74</v>
      </c>
      <c r="T7" s="55"/>
      <c r="U7" s="56"/>
    </row>
    <row r="8" spans="1:21" x14ac:dyDescent="0.2">
      <c r="A8" s="45" t="s">
        <v>87</v>
      </c>
      <c r="B8" s="52" t="s">
        <v>82</v>
      </c>
      <c r="C8" s="44" t="s">
        <v>79</v>
      </c>
      <c r="D8" s="45" t="s">
        <v>88</v>
      </c>
      <c r="E8" s="57">
        <f>+'NJC Scales '!E48</f>
        <v>30.587486116253242</v>
      </c>
      <c r="F8" s="45" t="s">
        <v>86</v>
      </c>
      <c r="G8" s="45" t="s">
        <v>74</v>
      </c>
      <c r="H8" s="142">
        <f>'NJC Scales '!C48</f>
        <v>59012</v>
      </c>
      <c r="I8" s="54"/>
      <c r="M8" s="45" t="s">
        <v>87</v>
      </c>
      <c r="N8" s="52" t="s">
        <v>82</v>
      </c>
      <c r="O8" s="44" t="s">
        <v>79</v>
      </c>
      <c r="P8" s="45" t="s">
        <v>88</v>
      </c>
      <c r="Q8" s="57">
        <v>29.463235838578306</v>
      </c>
      <c r="R8" s="45" t="s">
        <v>86</v>
      </c>
      <c r="S8" s="45" t="s">
        <v>74</v>
      </c>
      <c r="T8" s="55"/>
      <c r="U8" s="56"/>
    </row>
    <row r="9" spans="1:21" x14ac:dyDescent="0.2">
      <c r="A9" s="52" t="s">
        <v>89</v>
      </c>
      <c r="B9" s="52" t="s">
        <v>89</v>
      </c>
      <c r="C9" s="44" t="s">
        <v>79</v>
      </c>
      <c r="D9" s="45" t="s">
        <v>73</v>
      </c>
      <c r="E9" s="57">
        <f>+'NJC Scales '!E5</f>
        <v>13.054054054054053</v>
      </c>
      <c r="F9" s="45"/>
      <c r="G9" s="45" t="s">
        <v>74</v>
      </c>
      <c r="H9" s="142">
        <f>'NJC Scales '!C5</f>
        <v>25185</v>
      </c>
      <c r="I9" s="54"/>
      <c r="M9" s="52" t="s">
        <v>89</v>
      </c>
      <c r="N9" s="52" t="s">
        <v>89</v>
      </c>
      <c r="O9" s="44" t="s">
        <v>79</v>
      </c>
      <c r="P9" s="45" t="s">
        <v>73</v>
      </c>
      <c r="Q9" s="57">
        <v>12.649241021843762</v>
      </c>
      <c r="R9" s="45"/>
      <c r="S9" s="45" t="s">
        <v>74</v>
      </c>
      <c r="T9" s="55"/>
      <c r="U9" s="56"/>
    </row>
    <row r="10" spans="1:21" x14ac:dyDescent="0.2">
      <c r="A10" s="52" t="s">
        <v>90</v>
      </c>
      <c r="B10" s="52" t="s">
        <v>90</v>
      </c>
      <c r="C10" s="44" t="s">
        <v>79</v>
      </c>
      <c r="D10" s="45" t="s">
        <v>76</v>
      </c>
      <c r="E10" s="57">
        <f>+'NJC Scales '!E10</f>
        <v>14.126471677156607</v>
      </c>
      <c r="F10" s="45"/>
      <c r="G10" s="45" t="s">
        <v>74</v>
      </c>
      <c r="H10" s="142">
        <f>'NJC Scales '!C10</f>
        <v>27254</v>
      </c>
      <c r="I10" s="54"/>
      <c r="M10" s="52" t="s">
        <v>90</v>
      </c>
      <c r="N10" s="52" t="s">
        <v>90</v>
      </c>
      <c r="O10" s="44" t="s">
        <v>79</v>
      </c>
      <c r="P10" s="45" t="s">
        <v>76</v>
      </c>
      <c r="Q10" s="57">
        <v>13.688485746019992</v>
      </c>
      <c r="R10" s="45"/>
      <c r="S10" s="45" t="s">
        <v>74</v>
      </c>
      <c r="T10" s="55"/>
      <c r="U10" s="56"/>
    </row>
    <row r="11" spans="1:21" x14ac:dyDescent="0.2">
      <c r="A11" s="45" t="s">
        <v>91</v>
      </c>
      <c r="B11" s="52" t="s">
        <v>92</v>
      </c>
      <c r="C11" s="44" t="s">
        <v>79</v>
      </c>
      <c r="D11" s="45" t="s">
        <v>93</v>
      </c>
      <c r="E11" s="57">
        <f>+'NJC Scales '!E16</f>
        <v>15.562236208811553</v>
      </c>
      <c r="F11" s="45"/>
      <c r="G11" s="45" t="s">
        <v>74</v>
      </c>
      <c r="H11" s="142">
        <f>'NJC Scales '!C16</f>
        <v>30024</v>
      </c>
      <c r="I11" s="54"/>
      <c r="M11" s="45" t="s">
        <v>91</v>
      </c>
      <c r="N11" s="52" t="s">
        <v>92</v>
      </c>
      <c r="O11" s="44" t="s">
        <v>79</v>
      </c>
      <c r="P11" s="45" t="s">
        <v>93</v>
      </c>
      <c r="Q11" s="57">
        <v>15.079674194742687</v>
      </c>
      <c r="R11" s="45"/>
      <c r="S11" s="45" t="s">
        <v>74</v>
      </c>
      <c r="T11" s="55"/>
      <c r="U11" s="56"/>
    </row>
    <row r="12" spans="1:21" x14ac:dyDescent="0.2">
      <c r="A12" s="45" t="s">
        <v>94</v>
      </c>
      <c r="B12" s="52" t="s">
        <v>95</v>
      </c>
      <c r="C12" s="44" t="s">
        <v>79</v>
      </c>
      <c r="D12" s="45" t="s">
        <v>96</v>
      </c>
      <c r="E12" s="57">
        <f>+'NJC Scales '!E24</f>
        <v>17.848056275453537</v>
      </c>
      <c r="F12" s="45"/>
      <c r="G12" s="45" t="s">
        <v>74</v>
      </c>
      <c r="H12" s="142">
        <f>'NJC Scales '!C24</f>
        <v>34434</v>
      </c>
      <c r="I12" s="54"/>
      <c r="M12" s="45" t="s">
        <v>94</v>
      </c>
      <c r="N12" s="52" t="s">
        <v>95</v>
      </c>
      <c r="O12" s="44" t="s">
        <v>79</v>
      </c>
      <c r="P12" s="45" t="s">
        <v>96</v>
      </c>
      <c r="Q12" s="57">
        <v>17.29448352462051</v>
      </c>
      <c r="R12" s="45"/>
      <c r="S12" s="45" t="s">
        <v>74</v>
      </c>
      <c r="T12" s="55"/>
      <c r="U12" s="56"/>
    </row>
    <row r="13" spans="1:21" x14ac:dyDescent="0.2">
      <c r="A13" s="45" t="s">
        <v>97</v>
      </c>
      <c r="B13" s="52" t="s">
        <v>98</v>
      </c>
      <c r="C13" s="44" t="s">
        <v>79</v>
      </c>
      <c r="D13" s="45" t="s">
        <v>73</v>
      </c>
      <c r="E13" s="57">
        <f>+'NJC Scales '!E5</f>
        <v>13.054054054054053</v>
      </c>
      <c r="F13" s="45"/>
      <c r="G13" s="45" t="s">
        <v>74</v>
      </c>
      <c r="H13" s="142">
        <f>'NJC Scales '!C5</f>
        <v>25185</v>
      </c>
      <c r="I13" s="54"/>
      <c r="M13" s="45" t="s">
        <v>97</v>
      </c>
      <c r="N13" s="52" t="s">
        <v>98</v>
      </c>
      <c r="O13" s="44" t="s">
        <v>79</v>
      </c>
      <c r="P13" s="45" t="s">
        <v>73</v>
      </c>
      <c r="Q13" s="57">
        <v>12.649241021843762</v>
      </c>
      <c r="R13" s="45"/>
      <c r="S13" s="45" t="s">
        <v>74</v>
      </c>
      <c r="T13" s="55"/>
      <c r="U13" s="56"/>
    </row>
    <row r="14" spans="1:21" x14ac:dyDescent="0.2">
      <c r="A14" s="45" t="s">
        <v>99</v>
      </c>
      <c r="B14" s="52" t="s">
        <v>100</v>
      </c>
      <c r="C14" s="44" t="s">
        <v>79</v>
      </c>
      <c r="D14" s="45" t="s">
        <v>76</v>
      </c>
      <c r="E14" s="57">
        <f>+'NJC Scales '!E10</f>
        <v>14.126471677156607</v>
      </c>
      <c r="F14" s="45"/>
      <c r="G14" s="45" t="s">
        <v>74</v>
      </c>
      <c r="H14" s="142">
        <f>'NJC Scales '!C10</f>
        <v>27254</v>
      </c>
      <c r="I14" s="54"/>
      <c r="M14" s="45" t="s">
        <v>99</v>
      </c>
      <c r="N14" s="52" t="s">
        <v>100</v>
      </c>
      <c r="O14" s="44" t="s">
        <v>79</v>
      </c>
      <c r="P14" s="45" t="s">
        <v>76</v>
      </c>
      <c r="Q14" s="57">
        <v>13.688485746019992</v>
      </c>
      <c r="R14" s="45"/>
      <c r="S14" s="45" t="s">
        <v>74</v>
      </c>
      <c r="T14" s="55"/>
      <c r="U14" s="56"/>
    </row>
    <row r="15" spans="1:21" x14ac:dyDescent="0.2">
      <c r="A15" s="45" t="s">
        <v>101</v>
      </c>
      <c r="B15" s="52" t="s">
        <v>102</v>
      </c>
      <c r="C15" s="44" t="s">
        <v>79</v>
      </c>
      <c r="D15" s="45" t="s">
        <v>103</v>
      </c>
      <c r="E15" s="57">
        <f>+'NJC Scales '!E40</f>
        <v>26.055757126990006</v>
      </c>
      <c r="F15" s="45"/>
      <c r="G15" s="45" t="s">
        <v>74</v>
      </c>
      <c r="H15" s="142">
        <f>'NJC Scales '!C40</f>
        <v>50269</v>
      </c>
      <c r="I15" s="54"/>
      <c r="M15" s="45" t="s">
        <v>101</v>
      </c>
      <c r="N15" s="52" t="s">
        <v>102</v>
      </c>
      <c r="O15" s="44" t="s">
        <v>79</v>
      </c>
      <c r="P15" s="45" t="s">
        <v>103</v>
      </c>
      <c r="Q15" s="57">
        <v>25.247686042206588</v>
      </c>
      <c r="R15" s="45"/>
      <c r="S15" s="45" t="s">
        <v>74</v>
      </c>
      <c r="T15" s="55"/>
      <c r="U15" s="56"/>
    </row>
    <row r="16" spans="1:21" x14ac:dyDescent="0.2">
      <c r="A16" s="45" t="s">
        <v>104</v>
      </c>
      <c r="B16" s="52" t="s">
        <v>105</v>
      </c>
      <c r="C16" s="44" t="s">
        <v>104</v>
      </c>
      <c r="D16" s="45" t="s">
        <v>106</v>
      </c>
      <c r="E16" s="57">
        <f>+'NJC Scales '!E15</f>
        <v>15.311366160681228</v>
      </c>
      <c r="F16" s="45"/>
      <c r="G16" s="45"/>
      <c r="H16" s="142">
        <f>'NJC Scales '!C15</f>
        <v>29540</v>
      </c>
      <c r="I16" s="54"/>
      <c r="M16" s="45" t="s">
        <v>104</v>
      </c>
      <c r="N16" s="52" t="s">
        <v>105</v>
      </c>
      <c r="O16" s="44" t="s">
        <v>104</v>
      </c>
      <c r="P16" s="45" t="s">
        <v>106</v>
      </c>
      <c r="Q16" s="57">
        <v>14.836579044798224</v>
      </c>
      <c r="R16" s="45"/>
      <c r="S16" s="45"/>
      <c r="T16" s="55"/>
      <c r="U16" s="56"/>
    </row>
    <row r="17" spans="1:21" x14ac:dyDescent="0.2">
      <c r="A17" s="45" t="s">
        <v>107</v>
      </c>
      <c r="B17" s="52" t="s">
        <v>108</v>
      </c>
      <c r="C17" s="44" t="s">
        <v>109</v>
      </c>
      <c r="D17" s="45" t="s">
        <v>110</v>
      </c>
      <c r="E17" s="58">
        <f>+NASUWT!C7/195/6.5</f>
        <v>35.780670611439845</v>
      </c>
      <c r="F17" s="45"/>
      <c r="G17" s="45" t="s">
        <v>111</v>
      </c>
      <c r="H17" s="143">
        <f>NASUWT!C7</f>
        <v>45352</v>
      </c>
      <c r="I17" s="54"/>
      <c r="M17" s="45" t="s">
        <v>107</v>
      </c>
      <c r="N17" s="52" t="s">
        <v>108</v>
      </c>
      <c r="O17" s="44" t="s">
        <v>109</v>
      </c>
      <c r="P17" s="45" t="s">
        <v>110</v>
      </c>
      <c r="Q17" s="58">
        <v>34.403944773175539</v>
      </c>
      <c r="R17" s="45"/>
      <c r="S17" s="45" t="s">
        <v>111</v>
      </c>
      <c r="T17" s="60"/>
      <c r="U17" s="56"/>
    </row>
    <row r="18" spans="1:21" x14ac:dyDescent="0.2">
      <c r="A18" s="45" t="s">
        <v>112</v>
      </c>
      <c r="B18" s="52" t="s">
        <v>108</v>
      </c>
      <c r="C18" s="44" t="s">
        <v>109</v>
      </c>
      <c r="D18" s="45" t="s">
        <v>113</v>
      </c>
      <c r="E18" s="58">
        <f>+NASUWT!C10/195/6.5</f>
        <v>40.274556213017753</v>
      </c>
      <c r="F18" s="45"/>
      <c r="G18" s="45" t="s">
        <v>111</v>
      </c>
      <c r="H18" s="143">
        <f>NASUWT!C10</f>
        <v>51048</v>
      </c>
      <c r="I18" s="54"/>
      <c r="M18" s="45" t="s">
        <v>112</v>
      </c>
      <c r="N18" s="52" t="s">
        <v>108</v>
      </c>
      <c r="O18" s="44" t="s">
        <v>109</v>
      </c>
      <c r="P18" s="45" t="s">
        <v>113</v>
      </c>
      <c r="Q18" s="58">
        <v>38.725049309664698</v>
      </c>
      <c r="R18" s="45"/>
      <c r="S18" s="45" t="s">
        <v>111</v>
      </c>
      <c r="T18" s="60"/>
      <c r="U18" s="56"/>
    </row>
    <row r="19" spans="1:21" x14ac:dyDescent="0.2">
      <c r="A19" s="45" t="s">
        <v>114</v>
      </c>
      <c r="B19" s="52" t="s">
        <v>115</v>
      </c>
      <c r="C19" s="44" t="s">
        <v>79</v>
      </c>
      <c r="D19" s="45" t="s">
        <v>116</v>
      </c>
      <c r="E19" s="57">
        <f>+'NJC Scales '!E18</f>
        <v>16.079526101443907</v>
      </c>
      <c r="F19" s="59"/>
      <c r="G19" s="45" t="s">
        <v>74</v>
      </c>
      <c r="H19" s="142">
        <f>'NJC Scales '!C18</f>
        <v>31022</v>
      </c>
      <c r="I19" s="54"/>
      <c r="M19" s="45" t="s">
        <v>114</v>
      </c>
      <c r="N19" s="52" t="s">
        <v>115</v>
      </c>
      <c r="O19" s="44" t="s">
        <v>79</v>
      </c>
      <c r="P19" s="45" t="s">
        <v>116</v>
      </c>
      <c r="Q19" s="57">
        <v>15.580895964457607</v>
      </c>
      <c r="R19" s="59"/>
      <c r="S19" s="45" t="s">
        <v>74</v>
      </c>
      <c r="T19" s="60"/>
      <c r="U19" s="56"/>
    </row>
    <row r="20" spans="1:21" x14ac:dyDescent="0.2">
      <c r="A20" s="40"/>
      <c r="B20" s="40"/>
      <c r="C20" s="40"/>
      <c r="D20" s="40"/>
      <c r="E20" s="61"/>
      <c r="F20" s="62"/>
      <c r="G20" s="40"/>
      <c r="H20" s="40"/>
      <c r="I20" s="40"/>
      <c r="M20" s="40"/>
      <c r="N20" s="40"/>
      <c r="O20" s="40"/>
      <c r="P20" s="40"/>
      <c r="Q20" s="61"/>
      <c r="R20" s="62"/>
      <c r="S20" s="40"/>
      <c r="T20" s="60"/>
      <c r="U20" s="56"/>
    </row>
    <row r="21" spans="1:21" x14ac:dyDescent="0.2">
      <c r="A21" s="38" t="s">
        <v>117</v>
      </c>
      <c r="C21" s="63"/>
      <c r="E21" s="64"/>
      <c r="M21" s="38" t="s">
        <v>117</v>
      </c>
      <c r="O21" s="63"/>
      <c r="Q21" s="64"/>
      <c r="T21" s="55"/>
      <c r="U21" s="56"/>
    </row>
    <row r="22" spans="1:21" x14ac:dyDescent="0.2">
      <c r="A22" s="38" t="s">
        <v>118</v>
      </c>
      <c r="C22" s="63"/>
      <c r="E22" s="64"/>
      <c r="M22" s="38" t="s">
        <v>118</v>
      </c>
      <c r="O22" s="63"/>
      <c r="Q22" s="64"/>
      <c r="T22" s="45"/>
      <c r="U22" s="45"/>
    </row>
    <row r="23" spans="1:21" x14ac:dyDescent="0.2">
      <c r="A23" s="38" t="s">
        <v>119</v>
      </c>
      <c r="C23" s="63"/>
      <c r="E23" s="64"/>
      <c r="M23" s="38" t="s">
        <v>119</v>
      </c>
      <c r="O23" s="63"/>
      <c r="Q23" s="64"/>
      <c r="T23" s="35"/>
      <c r="U23" s="35"/>
    </row>
    <row r="24" spans="1:21" x14ac:dyDescent="0.2">
      <c r="A24" s="38" t="s">
        <v>120</v>
      </c>
      <c r="C24" s="63"/>
      <c r="E24" s="64"/>
      <c r="M24" s="38" t="s">
        <v>120</v>
      </c>
      <c r="O24" s="63"/>
      <c r="Q24" s="64"/>
      <c r="T24" s="35"/>
      <c r="U24" s="35"/>
    </row>
    <row r="25" spans="1:21" x14ac:dyDescent="0.2">
      <c r="M25" s="35"/>
      <c r="N25" s="36"/>
      <c r="O25" s="36"/>
      <c r="P25" s="35"/>
      <c r="Q25" s="65"/>
      <c r="R25" s="35"/>
      <c r="S25" s="35"/>
      <c r="T25" s="35"/>
      <c r="U25" s="35"/>
    </row>
    <row r="26" spans="1:21" x14ac:dyDescent="0.2">
      <c r="M26" s="35"/>
      <c r="N26" s="36"/>
      <c r="O26" s="36"/>
      <c r="P26" s="35"/>
      <c r="Q26" s="65"/>
      <c r="R26" s="35"/>
      <c r="S26" s="35"/>
      <c r="T26" s="35"/>
      <c r="U26" s="35"/>
    </row>
    <row r="27" spans="1:21" x14ac:dyDescent="0.2">
      <c r="M27" s="35"/>
      <c r="N27" s="36"/>
      <c r="O27" s="36"/>
      <c r="P27" s="35"/>
      <c r="Q27" s="65"/>
      <c r="R27" s="35"/>
      <c r="S27" s="35"/>
      <c r="T27" s="35"/>
      <c r="U27" s="35"/>
    </row>
    <row r="28" spans="1:21" x14ac:dyDescent="0.2">
      <c r="M28" s="35"/>
      <c r="N28" s="36"/>
      <c r="O28" s="36"/>
      <c r="P28" s="35"/>
      <c r="Q28" s="65"/>
      <c r="R28" s="35"/>
      <c r="S28" s="35"/>
      <c r="T28" s="35"/>
      <c r="U28" s="35"/>
    </row>
    <row r="34" ht="32.25" customHeight="1" x14ac:dyDescent="0.2"/>
  </sheetData>
  <pageMargins left="0.7" right="0.7" top="0.75" bottom="0.75" header="0.3" footer="0.3"/>
  <pageSetup scale="93" orientation="landscape" r:id="rId1"/>
  <colBreaks count="1" manualBreakCount="1">
    <brk id="10" max="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DDA56-834F-4B33-A908-B194ED548DA7}">
  <sheetPr>
    <pageSetUpPr fitToPage="1"/>
  </sheetPr>
  <dimension ref="A1:Y24"/>
  <sheetViews>
    <sheetView tabSelected="1" view="pageBreakPreview" zoomScaleNormal="100" zoomScaleSheetLayoutView="100" workbookViewId="0">
      <selection activeCell="A2" sqref="A2"/>
    </sheetView>
  </sheetViews>
  <sheetFormatPr defaultRowHeight="15" x14ac:dyDescent="0.25"/>
  <cols>
    <col min="2" max="2" width="17" customWidth="1"/>
    <col min="3" max="3" width="19" customWidth="1"/>
    <col min="4" max="4" width="20.28515625" customWidth="1"/>
    <col min="5" max="6" width="17.42578125" customWidth="1"/>
    <col min="8" max="8" width="15.5703125" style="148" customWidth="1"/>
    <col min="9" max="9" width="9.140625" style="148"/>
    <col min="10" max="10" width="13.28515625" style="148" customWidth="1"/>
    <col min="11" max="11" width="15.42578125" style="148" customWidth="1"/>
    <col min="12" max="12" width="15" style="148" customWidth="1"/>
    <col min="13" max="13" width="13.5703125" style="148" customWidth="1"/>
    <col min="14" max="14" width="16.140625" bestFit="1" customWidth="1"/>
    <col min="15" max="15" width="14" bestFit="1" customWidth="1"/>
    <col min="16" max="16" width="6.85546875" bestFit="1" customWidth="1"/>
    <col min="17" max="17" width="10.28515625" bestFit="1" customWidth="1"/>
    <col min="18" max="18" width="12.85546875" bestFit="1" customWidth="1"/>
    <col min="19" max="19" width="12.140625" bestFit="1" customWidth="1"/>
    <col min="20" max="20" width="11.5703125" bestFit="1" customWidth="1"/>
    <col min="21" max="21" width="7.140625" customWidth="1"/>
    <col min="22" max="22" width="5.85546875" customWidth="1"/>
    <col min="23" max="23" width="14" bestFit="1" customWidth="1"/>
  </cols>
  <sheetData>
    <row r="1" spans="1:25" s="2" customFormat="1" ht="15.75" thickBot="1" x14ac:dyDescent="0.3">
      <c r="A1" s="32">
        <v>46113</v>
      </c>
      <c r="B1" s="5"/>
      <c r="C1" s="33" t="s">
        <v>355</v>
      </c>
      <c r="D1" s="34"/>
      <c r="E1"/>
      <c r="F1"/>
      <c r="G1"/>
      <c r="H1" s="144">
        <v>45748</v>
      </c>
      <c r="I1" s="145"/>
      <c r="J1" s="146" t="s">
        <v>347</v>
      </c>
      <c r="K1" s="147"/>
      <c r="L1" s="148"/>
      <c r="M1" s="148"/>
      <c r="N1"/>
      <c r="P1" s="113">
        <v>45383</v>
      </c>
      <c r="Q1" s="31"/>
      <c r="R1" s="31" t="s">
        <v>349</v>
      </c>
      <c r="S1" s="31"/>
      <c r="T1" s="31"/>
      <c r="U1" s="31"/>
      <c r="V1"/>
      <c r="X1" s="30"/>
      <c r="Y1" s="30"/>
    </row>
    <row r="2" spans="1:25" s="2" customFormat="1" x14ac:dyDescent="0.25">
      <c r="A2" s="9" t="s">
        <v>121</v>
      </c>
      <c r="B2" s="9"/>
      <c r="C2" s="9"/>
      <c r="D2" s="10" t="s">
        <v>122</v>
      </c>
      <c r="E2" s="9" t="s">
        <v>123</v>
      </c>
      <c r="F2" s="25"/>
      <c r="G2" s="25"/>
      <c r="H2" s="149" t="s">
        <v>121</v>
      </c>
      <c r="I2" s="149"/>
      <c r="J2" s="149"/>
      <c r="K2" s="150" t="s">
        <v>122</v>
      </c>
      <c r="L2" s="149" t="s">
        <v>123</v>
      </c>
      <c r="M2" s="145"/>
      <c r="N2" s="128"/>
      <c r="O2" s="129"/>
      <c r="P2" s="161" t="s">
        <v>121</v>
      </c>
      <c r="Q2" s="162"/>
      <c r="R2" s="111" t="s">
        <v>122</v>
      </c>
      <c r="S2" s="111" t="s">
        <v>123</v>
      </c>
      <c r="T2" s="111"/>
      <c r="U2" s="111"/>
      <c r="V2"/>
    </row>
    <row r="3" spans="1:25" s="2" customFormat="1" ht="30" x14ac:dyDescent="0.25">
      <c r="A3" s="11"/>
      <c r="B3" s="1" t="s">
        <v>124</v>
      </c>
      <c r="C3" s="1" t="s">
        <v>125</v>
      </c>
      <c r="D3" s="126">
        <v>8</v>
      </c>
      <c r="E3" s="13">
        <f>+D3*37*52.143</f>
        <v>15434.328</v>
      </c>
      <c r="F3" s="26"/>
      <c r="G3" s="26"/>
      <c r="H3" s="151"/>
      <c r="I3" s="152" t="s">
        <v>124</v>
      </c>
      <c r="J3" s="152" t="s">
        <v>125</v>
      </c>
      <c r="K3" s="153">
        <v>7.55</v>
      </c>
      <c r="L3" s="154">
        <f>+K3*37*52.143</f>
        <v>14566.147049999998</v>
      </c>
      <c r="M3" s="155"/>
      <c r="N3" s="132">
        <v>0.17968000000000001</v>
      </c>
      <c r="O3" s="130" t="s">
        <v>352</v>
      </c>
      <c r="P3" s="127" t="s">
        <v>124</v>
      </c>
      <c r="Q3" s="111" t="s">
        <v>125</v>
      </c>
      <c r="R3" s="114">
        <v>6.3977958224031504</v>
      </c>
      <c r="S3" s="115">
        <v>12343.209900000002</v>
      </c>
      <c r="T3" s="111" t="s">
        <v>333</v>
      </c>
      <c r="U3" s="111"/>
      <c r="V3" s="2" t="s">
        <v>334</v>
      </c>
      <c r="W3" s="105" t="s">
        <v>126</v>
      </c>
    </row>
    <row r="4" spans="1:25" s="2" customFormat="1" ht="15.75" thickBot="1" x14ac:dyDescent="0.3">
      <c r="A4" s="11"/>
      <c r="B4" s="1" t="s">
        <v>127</v>
      </c>
      <c r="C4" s="1" t="s">
        <v>125</v>
      </c>
      <c r="D4" s="126">
        <v>10.85</v>
      </c>
      <c r="E4" s="13">
        <f>+D4*37*52.143</f>
        <v>20932.807349999999</v>
      </c>
      <c r="F4" s="26"/>
      <c r="G4" s="26"/>
      <c r="H4" s="151"/>
      <c r="I4" s="152" t="s">
        <v>127</v>
      </c>
      <c r="J4" s="152" t="s">
        <v>125</v>
      </c>
      <c r="K4" s="153">
        <v>10</v>
      </c>
      <c r="L4" s="154">
        <f>+K4*37*52.143</f>
        <v>19292.91</v>
      </c>
      <c r="M4" s="155"/>
      <c r="N4" s="133">
        <v>0.22850100000000001</v>
      </c>
      <c r="O4" s="131"/>
      <c r="P4" s="127" t="s">
        <v>127</v>
      </c>
      <c r="Q4" s="111" t="s">
        <v>125</v>
      </c>
      <c r="R4" s="114">
        <v>8.1424921901361706</v>
      </c>
      <c r="S4" s="115">
        <v>15709.236900000004</v>
      </c>
      <c r="T4" s="111" t="s">
        <v>333</v>
      </c>
      <c r="U4" s="111"/>
      <c r="V4" s="2" t="s">
        <v>334</v>
      </c>
      <c r="W4" s="105">
        <v>9.5</v>
      </c>
    </row>
    <row r="5" spans="1:25" s="2" customFormat="1" ht="18.75" customHeight="1" x14ac:dyDescent="0.25">
      <c r="A5" s="11"/>
      <c r="B5" s="1" t="s">
        <v>128</v>
      </c>
      <c r="C5" s="1" t="s">
        <v>129</v>
      </c>
      <c r="D5" s="12">
        <f>'NJC Scales '!E4</f>
        <v>12.852425027767493</v>
      </c>
      <c r="E5" s="13">
        <f>'NJC Scales '!C3</f>
        <v>0</v>
      </c>
      <c r="F5" t="s">
        <v>136</v>
      </c>
      <c r="G5"/>
      <c r="H5" s="151"/>
      <c r="I5" s="152" t="s">
        <v>128</v>
      </c>
      <c r="J5" s="152" t="s">
        <v>129</v>
      </c>
      <c r="K5" s="153">
        <f>+'NJC Scales '!E3</f>
        <v>0</v>
      </c>
      <c r="L5" s="154">
        <f>+'NJC Scales '!C3</f>
        <v>0</v>
      </c>
      <c r="M5" s="148" t="s">
        <v>130</v>
      </c>
      <c r="O5" s="163" t="s">
        <v>131</v>
      </c>
      <c r="P5" s="111" t="s">
        <v>128</v>
      </c>
      <c r="Q5" s="111" t="s">
        <v>129</v>
      </c>
      <c r="R5" s="114">
        <v>12.653905960755276</v>
      </c>
      <c r="S5" s="115">
        <v>23656</v>
      </c>
      <c r="T5" s="111" t="s">
        <v>130</v>
      </c>
      <c r="U5" s="111"/>
      <c r="W5" s="105" t="s">
        <v>131</v>
      </c>
    </row>
    <row r="6" spans="1:25" s="2" customFormat="1" x14ac:dyDescent="0.25">
      <c r="A6" s="1"/>
      <c r="B6" s="1" t="s">
        <v>132</v>
      </c>
      <c r="C6" s="1" t="s">
        <v>129</v>
      </c>
      <c r="D6" s="12">
        <f>'NJC Scales '!E4</f>
        <v>12.852425027767493</v>
      </c>
      <c r="E6" s="13">
        <f>'NJC Scales '!C3</f>
        <v>0</v>
      </c>
      <c r="F6" t="s">
        <v>136</v>
      </c>
      <c r="G6"/>
      <c r="H6" s="152"/>
      <c r="I6" s="152" t="s">
        <v>132</v>
      </c>
      <c r="J6" s="152" t="s">
        <v>129</v>
      </c>
      <c r="K6" s="153">
        <f>+'NJC Scales '!E3</f>
        <v>0</v>
      </c>
      <c r="L6" s="154">
        <f>+'NJC Scales '!C3</f>
        <v>0</v>
      </c>
      <c r="M6" s="148" t="s">
        <v>130</v>
      </c>
      <c r="O6" s="164"/>
      <c r="P6" s="111" t="s">
        <v>132</v>
      </c>
      <c r="Q6" s="111" t="s">
        <v>129</v>
      </c>
      <c r="R6" s="114">
        <v>12.653905960755276</v>
      </c>
      <c r="S6" s="115">
        <v>23656</v>
      </c>
      <c r="T6" s="111" t="s">
        <v>130</v>
      </c>
      <c r="U6" s="111"/>
      <c r="W6" s="105" t="s">
        <v>133</v>
      </c>
    </row>
    <row r="7" spans="1:25" s="2" customFormat="1" x14ac:dyDescent="0.25">
      <c r="A7" s="1"/>
      <c r="B7" s="1" t="s">
        <v>134</v>
      </c>
      <c r="C7" s="1" t="s">
        <v>129</v>
      </c>
      <c r="D7" s="12">
        <f>'NJC Scales '!E4</f>
        <v>12.852425027767493</v>
      </c>
      <c r="E7" s="13">
        <f>'NJC Scales '!C3</f>
        <v>0</v>
      </c>
      <c r="F7" t="s">
        <v>136</v>
      </c>
      <c r="G7"/>
      <c r="H7" s="152"/>
      <c r="I7" s="152" t="s">
        <v>134</v>
      </c>
      <c r="J7" s="152" t="s">
        <v>129</v>
      </c>
      <c r="K7" s="153">
        <f>+'NJC Scales '!E3</f>
        <v>0</v>
      </c>
      <c r="L7" s="154">
        <f>+'NJC Scales '!C3</f>
        <v>0</v>
      </c>
      <c r="M7" s="148" t="s">
        <v>130</v>
      </c>
      <c r="O7" s="164"/>
      <c r="P7" s="111" t="s">
        <v>134</v>
      </c>
      <c r="Q7" s="111" t="s">
        <v>129</v>
      </c>
      <c r="R7" s="114">
        <v>12.653905960755276</v>
      </c>
      <c r="S7" s="115">
        <v>23656</v>
      </c>
      <c r="T7" s="111" t="s">
        <v>130</v>
      </c>
      <c r="U7" s="111"/>
      <c r="W7" s="105" t="s">
        <v>133</v>
      </c>
    </row>
    <row r="8" spans="1:25" s="2" customFormat="1" x14ac:dyDescent="0.25">
      <c r="A8" s="1"/>
      <c r="B8" s="1" t="s">
        <v>135</v>
      </c>
      <c r="C8" s="1" t="s">
        <v>129</v>
      </c>
      <c r="D8" s="12">
        <f>'NJC Scales '!E6</f>
        <v>13.260348019252127</v>
      </c>
      <c r="E8" s="13">
        <f>'NJC Scales '!C6</f>
        <v>25583</v>
      </c>
      <c r="F8" t="s">
        <v>137</v>
      </c>
      <c r="G8"/>
      <c r="H8" s="152"/>
      <c r="I8" s="152" t="s">
        <v>135</v>
      </c>
      <c r="J8" s="152" t="s">
        <v>129</v>
      </c>
      <c r="K8" s="153">
        <f>+'NJC Scales '!E6</f>
        <v>13.260348019252127</v>
      </c>
      <c r="L8" s="154">
        <f>+'NJC Scales '!C6</f>
        <v>25583</v>
      </c>
      <c r="M8" s="148" t="s">
        <v>137</v>
      </c>
      <c r="O8" s="164"/>
      <c r="P8" s="111" t="s">
        <v>135</v>
      </c>
      <c r="Q8" s="111" t="s">
        <v>129</v>
      </c>
      <c r="R8" s="114">
        <v>12.414999999999999</v>
      </c>
      <c r="S8" s="115">
        <v>24027</v>
      </c>
      <c r="T8" s="111" t="s">
        <v>137</v>
      </c>
      <c r="U8" s="111"/>
      <c r="W8" s="105" t="s">
        <v>136</v>
      </c>
    </row>
    <row r="9" spans="1:25" s="2" customFormat="1" x14ac:dyDescent="0.25">
      <c r="A9" t="s">
        <v>138</v>
      </c>
      <c r="B9"/>
      <c r="C9"/>
      <c r="D9" s="8"/>
      <c r="E9"/>
      <c r="F9"/>
      <c r="G9"/>
      <c r="H9" s="148" t="s">
        <v>138</v>
      </c>
      <c r="I9" s="148"/>
      <c r="J9" s="148"/>
      <c r="K9" s="156"/>
      <c r="L9" s="148"/>
      <c r="M9" s="148"/>
      <c r="N9"/>
      <c r="O9" s="164"/>
      <c r="P9" t="s">
        <v>139</v>
      </c>
      <c r="Q9" s="112"/>
      <c r="R9" s="112"/>
      <c r="S9" s="112"/>
      <c r="T9" s="112"/>
      <c r="U9" s="112"/>
      <c r="V9"/>
    </row>
    <row r="10" spans="1:25" x14ac:dyDescent="0.25">
      <c r="O10" s="164"/>
    </row>
    <row r="11" spans="1:25" x14ac:dyDescent="0.25">
      <c r="O11" s="164"/>
    </row>
    <row r="12" spans="1:25" x14ac:dyDescent="0.25">
      <c r="O12" s="164"/>
    </row>
    <row r="13" spans="1:25" x14ac:dyDescent="0.25">
      <c r="O13" s="164"/>
    </row>
    <row r="14" spans="1:25" x14ac:dyDescent="0.25">
      <c r="O14" s="164"/>
    </row>
    <row r="15" spans="1:25" ht="15" customHeight="1" x14ac:dyDescent="0.25">
      <c r="A15" s="164" t="s">
        <v>356</v>
      </c>
      <c r="B15" s="164"/>
      <c r="C15" s="164"/>
      <c r="D15" s="164"/>
      <c r="E15" s="164"/>
      <c r="F15" s="164"/>
    </row>
    <row r="16" spans="1:25" x14ac:dyDescent="0.25">
      <c r="A16" s="105"/>
    </row>
    <row r="17" spans="1:1" x14ac:dyDescent="0.25">
      <c r="A17" s="105"/>
    </row>
    <row r="18" spans="1:1" x14ac:dyDescent="0.25">
      <c r="A18" s="105"/>
    </row>
    <row r="19" spans="1:1" x14ac:dyDescent="0.25">
      <c r="A19" s="105"/>
    </row>
    <row r="20" spans="1:1" x14ac:dyDescent="0.25">
      <c r="A20" s="105"/>
    </row>
    <row r="21" spans="1:1" x14ac:dyDescent="0.25">
      <c r="A21" s="105"/>
    </row>
    <row r="22" spans="1:1" x14ac:dyDescent="0.25">
      <c r="A22" s="105"/>
    </row>
    <row r="23" spans="1:1" x14ac:dyDescent="0.25">
      <c r="A23" s="105"/>
    </row>
    <row r="24" spans="1:1" x14ac:dyDescent="0.25">
      <c r="A24" s="105"/>
    </row>
  </sheetData>
  <mergeCells count="3">
    <mergeCell ref="P2:Q2"/>
    <mergeCell ref="O5:O14"/>
    <mergeCell ref="A15:F15"/>
  </mergeCells>
  <pageMargins left="0.7" right="0.7" top="0.75" bottom="0.75" header="0.3" footer="0.3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77"/>
  <sheetViews>
    <sheetView view="pageBreakPreview" zoomScaleNormal="100" zoomScaleSheetLayoutView="100" workbookViewId="0">
      <selection activeCell="C2" sqref="C2"/>
    </sheetView>
  </sheetViews>
  <sheetFormatPr defaultRowHeight="15" x14ac:dyDescent="0.25"/>
  <cols>
    <col min="1" max="1" width="8" style="42" customWidth="1"/>
    <col min="2" max="2" width="21" style="42" customWidth="1"/>
    <col min="3" max="3" width="23.140625" style="136" customWidth="1"/>
    <col min="4" max="4" width="35.85546875" style="42" customWidth="1"/>
    <col min="5" max="5" width="12" style="42" bestFit="1" customWidth="1"/>
    <col min="6" max="11" width="12" style="42" customWidth="1"/>
    <col min="13" max="13" width="16.140625" customWidth="1"/>
    <col min="14" max="14" width="21.42578125" customWidth="1"/>
    <col min="15" max="15" width="15.85546875" customWidth="1"/>
  </cols>
  <sheetData>
    <row r="1" spans="2:32" ht="16.5" thickBot="1" x14ac:dyDescent="0.3">
      <c r="B1" s="66" t="s">
        <v>347</v>
      </c>
      <c r="C1" s="134" t="s">
        <v>350</v>
      </c>
      <c r="D1" s="43"/>
      <c r="F1" s="42" t="s">
        <v>349</v>
      </c>
      <c r="G1" s="6" t="s">
        <v>292</v>
      </c>
      <c r="M1" s="25" t="s">
        <v>140</v>
      </c>
      <c r="N1" s="6" t="s">
        <v>141</v>
      </c>
      <c r="Q1" s="25" t="s">
        <v>142</v>
      </c>
      <c r="X1" s="165" t="s">
        <v>143</v>
      </c>
      <c r="Y1" s="166"/>
      <c r="Z1" s="166"/>
      <c r="AA1" s="167"/>
      <c r="AC1" s="165" t="s">
        <v>143</v>
      </c>
      <c r="AD1" s="166"/>
      <c r="AE1" s="166"/>
      <c r="AF1" s="167"/>
    </row>
    <row r="2" spans="2:32" x14ac:dyDescent="0.25">
      <c r="B2" s="35" t="s">
        <v>144</v>
      </c>
      <c r="C2" s="135">
        <v>32916</v>
      </c>
      <c r="D2" s="68" t="s">
        <v>145</v>
      </c>
      <c r="F2" t="s">
        <v>144</v>
      </c>
      <c r="G2" s="116">
        <v>31650</v>
      </c>
      <c r="H2" s="4" t="s">
        <v>145</v>
      </c>
      <c r="L2" t="s">
        <v>144</v>
      </c>
      <c r="M2" s="3">
        <v>30000</v>
      </c>
      <c r="N2" s="4" t="s">
        <v>145</v>
      </c>
      <c r="Q2" s="27">
        <v>28000</v>
      </c>
      <c r="S2" s="29">
        <f t="shared" ref="S2:S48" si="0">+M2-Q2</f>
        <v>2000</v>
      </c>
      <c r="T2" s="29"/>
      <c r="U2" s="24">
        <f>S2/Q2*100</f>
        <v>7.1428571428571423</v>
      </c>
      <c r="V2" s="24"/>
      <c r="X2" t="s">
        <v>146</v>
      </c>
      <c r="Y2" t="s">
        <v>147</v>
      </c>
      <c r="Z2" t="str">
        <f>X2&amp;Y2</f>
        <v>MP1MP2</v>
      </c>
      <c r="AA2" s="29">
        <f>(M3-M2)/12*4</f>
        <v>579</v>
      </c>
      <c r="AC2" t="s">
        <v>146</v>
      </c>
      <c r="AD2" t="s">
        <v>147</v>
      </c>
      <c r="AE2" t="str">
        <f>AC2&amp;AD2</f>
        <v>MP1MP2</v>
      </c>
      <c r="AF2" s="29">
        <f t="shared" ref="AF2:AF33" si="1">(C3-C2)/12*3</f>
        <v>476.75</v>
      </c>
    </row>
    <row r="3" spans="2:32" x14ac:dyDescent="0.25">
      <c r="B3" s="35" t="s">
        <v>148</v>
      </c>
      <c r="C3" s="135">
        <v>34823</v>
      </c>
      <c r="D3" s="35"/>
      <c r="F3" t="s">
        <v>148</v>
      </c>
      <c r="G3" s="116">
        <v>33483</v>
      </c>
      <c r="H3"/>
      <c r="L3" t="s">
        <v>148</v>
      </c>
      <c r="M3" s="3">
        <v>31737</v>
      </c>
      <c r="Q3" s="27">
        <v>29800</v>
      </c>
      <c r="S3" s="29">
        <f t="shared" si="0"/>
        <v>1937</v>
      </c>
      <c r="T3" s="29"/>
      <c r="U3" s="24">
        <f t="shared" ref="U3:U63" si="2">S3/Q3*100</f>
        <v>6.5</v>
      </c>
      <c r="V3" s="24"/>
      <c r="X3" t="s">
        <v>147</v>
      </c>
      <c r="Y3" t="s">
        <v>149</v>
      </c>
      <c r="Z3" t="str">
        <f t="shared" ref="Z3:Z61" si="3">X3&amp;Y3</f>
        <v>MP2MP3</v>
      </c>
      <c r="AA3" s="29">
        <f t="shared" ref="AA3:AA61" si="4">(M4-M3)/12*4</f>
        <v>692.33333333333337</v>
      </c>
      <c r="AC3" t="s">
        <v>147</v>
      </c>
      <c r="AD3" t="s">
        <v>149</v>
      </c>
      <c r="AE3" t="str">
        <f t="shared" ref="AE3:AE61" si="5">AC3&amp;AD3</f>
        <v>MP2MP3</v>
      </c>
      <c r="AF3" s="29">
        <f t="shared" si="1"/>
        <v>569.5</v>
      </c>
    </row>
    <row r="4" spans="2:32" x14ac:dyDescent="0.25">
      <c r="B4" s="35" t="s">
        <v>150</v>
      </c>
      <c r="C4" s="135">
        <v>37101</v>
      </c>
      <c r="D4" s="35"/>
      <c r="F4" t="s">
        <v>150</v>
      </c>
      <c r="G4" s="116">
        <v>35674</v>
      </c>
      <c r="H4"/>
      <c r="L4" t="s">
        <v>150</v>
      </c>
      <c r="M4" s="3">
        <v>33814</v>
      </c>
      <c r="Q4" s="27">
        <v>31750</v>
      </c>
      <c r="S4" s="29">
        <f t="shared" si="0"/>
        <v>2064</v>
      </c>
      <c r="T4" s="29"/>
      <c r="U4" s="24">
        <f t="shared" si="2"/>
        <v>6.5007874015748035</v>
      </c>
      <c r="V4" s="24"/>
      <c r="X4" t="s">
        <v>149</v>
      </c>
      <c r="Y4" t="s">
        <v>151</v>
      </c>
      <c r="Z4" t="str">
        <f t="shared" si="3"/>
        <v>MP3MP4</v>
      </c>
      <c r="AA4" s="29">
        <f t="shared" si="4"/>
        <v>745.66666666666663</v>
      </c>
      <c r="AC4" t="s">
        <v>149</v>
      </c>
      <c r="AD4" t="s">
        <v>151</v>
      </c>
      <c r="AE4" t="str">
        <f t="shared" si="5"/>
        <v>MP3MP4</v>
      </c>
      <c r="AF4" s="29">
        <f t="shared" si="1"/>
        <v>613.75</v>
      </c>
    </row>
    <row r="5" spans="2:32" x14ac:dyDescent="0.25">
      <c r="B5" s="35" t="s">
        <v>152</v>
      </c>
      <c r="C5" s="135">
        <v>39556</v>
      </c>
      <c r="D5" s="35"/>
      <c r="F5" t="s">
        <v>152</v>
      </c>
      <c r="G5" s="116">
        <v>38034</v>
      </c>
      <c r="H5"/>
      <c r="L5" t="s">
        <v>152</v>
      </c>
      <c r="M5" s="3">
        <v>36051</v>
      </c>
      <c r="Q5" s="27">
        <v>33850</v>
      </c>
      <c r="S5" s="29">
        <f t="shared" si="0"/>
        <v>2201</v>
      </c>
      <c r="T5" s="29"/>
      <c r="U5" s="24">
        <f t="shared" si="2"/>
        <v>6.5022156573116687</v>
      </c>
      <c r="V5" s="24"/>
      <c r="X5" t="s">
        <v>151</v>
      </c>
      <c r="Y5" t="s">
        <v>153</v>
      </c>
      <c r="Z5" t="str">
        <f t="shared" si="3"/>
        <v>MP4MP5</v>
      </c>
      <c r="AA5" s="29">
        <f t="shared" si="4"/>
        <v>759.66666666666663</v>
      </c>
      <c r="AC5" t="s">
        <v>151</v>
      </c>
      <c r="AD5" t="s">
        <v>153</v>
      </c>
      <c r="AE5" t="str">
        <f t="shared" si="5"/>
        <v>MP4MP5</v>
      </c>
      <c r="AF5" s="29">
        <f t="shared" si="1"/>
        <v>625.25</v>
      </c>
    </row>
    <row r="6" spans="2:32" x14ac:dyDescent="0.25">
      <c r="B6" s="35" t="s">
        <v>154</v>
      </c>
      <c r="C6" s="135">
        <v>42057</v>
      </c>
      <c r="D6" s="35"/>
      <c r="F6" t="s">
        <v>154</v>
      </c>
      <c r="G6" s="116">
        <v>40439</v>
      </c>
      <c r="H6"/>
      <c r="L6" t="s">
        <v>154</v>
      </c>
      <c r="M6" s="3">
        <v>38330</v>
      </c>
      <c r="Q6" s="27">
        <v>35990</v>
      </c>
      <c r="S6" s="29">
        <f t="shared" si="0"/>
        <v>2340</v>
      </c>
      <c r="T6" s="29"/>
      <c r="U6" s="24">
        <f t="shared" si="2"/>
        <v>6.5018060572381211</v>
      </c>
      <c r="V6" s="24"/>
      <c r="X6" t="s">
        <v>153</v>
      </c>
      <c r="Y6" t="s">
        <v>155</v>
      </c>
      <c r="Z6" t="str">
        <f t="shared" si="3"/>
        <v>MP5MP6</v>
      </c>
      <c r="AA6" s="29">
        <f t="shared" si="4"/>
        <v>1001</v>
      </c>
      <c r="AC6" t="s">
        <v>153</v>
      </c>
      <c r="AD6" t="s">
        <v>155</v>
      </c>
      <c r="AE6" t="str">
        <f t="shared" si="5"/>
        <v>MP5MP6</v>
      </c>
      <c r="AF6" s="29">
        <f t="shared" si="1"/>
        <v>823.75</v>
      </c>
    </row>
    <row r="7" spans="2:32" x14ac:dyDescent="0.25">
      <c r="B7" s="35" t="s">
        <v>156</v>
      </c>
      <c r="C7" s="135">
        <v>45352</v>
      </c>
      <c r="D7" s="35"/>
      <c r="F7" t="s">
        <v>156</v>
      </c>
      <c r="G7" s="116">
        <v>43607</v>
      </c>
      <c r="H7"/>
      <c r="L7" t="s">
        <v>156</v>
      </c>
      <c r="M7" s="3">
        <v>41333</v>
      </c>
      <c r="Q7" s="27">
        <v>38810</v>
      </c>
      <c r="S7" s="29">
        <f t="shared" si="0"/>
        <v>2523</v>
      </c>
      <c r="T7" s="29"/>
      <c r="U7" s="24">
        <f t="shared" si="2"/>
        <v>6.5009018294254055</v>
      </c>
      <c r="V7" s="24"/>
      <c r="X7" t="s">
        <v>155</v>
      </c>
      <c r="Y7" t="s">
        <v>157</v>
      </c>
      <c r="Z7" t="str">
        <f t="shared" si="3"/>
        <v>MP6UP1</v>
      </c>
      <c r="AA7" s="29">
        <f t="shared" si="4"/>
        <v>644.33333333333337</v>
      </c>
      <c r="AC7" t="s">
        <v>155</v>
      </c>
      <c r="AD7" t="s">
        <v>157</v>
      </c>
      <c r="AE7" t="str">
        <f t="shared" si="5"/>
        <v>MP6UP1</v>
      </c>
      <c r="AF7" s="29">
        <f t="shared" si="1"/>
        <v>530</v>
      </c>
    </row>
    <row r="8" spans="2:32" x14ac:dyDescent="0.25">
      <c r="B8" s="35" t="s">
        <v>158</v>
      </c>
      <c r="C8" s="135">
        <v>47472</v>
      </c>
      <c r="D8" s="68" t="s">
        <v>159</v>
      </c>
      <c r="F8" t="s">
        <v>158</v>
      </c>
      <c r="G8" s="116">
        <v>45646</v>
      </c>
      <c r="H8" s="4" t="s">
        <v>159</v>
      </c>
      <c r="L8" t="s">
        <v>158</v>
      </c>
      <c r="M8" s="3">
        <v>43266</v>
      </c>
      <c r="N8" s="4" t="s">
        <v>159</v>
      </c>
      <c r="Q8" s="27">
        <v>40625</v>
      </c>
      <c r="S8" s="29">
        <f t="shared" si="0"/>
        <v>2641</v>
      </c>
      <c r="T8" s="29"/>
      <c r="U8" s="24">
        <f t="shared" si="2"/>
        <v>6.5009230769230761</v>
      </c>
      <c r="V8" s="24"/>
      <c r="X8" t="s">
        <v>157</v>
      </c>
      <c r="Y8" t="s">
        <v>160</v>
      </c>
      <c r="Z8" t="str">
        <f t="shared" si="3"/>
        <v>UP1UP2</v>
      </c>
      <c r="AA8" s="29">
        <f t="shared" si="4"/>
        <v>534.66666666666663</v>
      </c>
      <c r="AC8" t="s">
        <v>157</v>
      </c>
      <c r="AD8" t="s">
        <v>160</v>
      </c>
      <c r="AE8" t="str">
        <f t="shared" si="5"/>
        <v>UP1UP2</v>
      </c>
      <c r="AF8" s="29">
        <f t="shared" si="1"/>
        <v>440</v>
      </c>
    </row>
    <row r="9" spans="2:32" x14ac:dyDescent="0.25">
      <c r="B9" s="35" t="s">
        <v>161</v>
      </c>
      <c r="C9" s="135">
        <v>49232</v>
      </c>
      <c r="D9" s="35"/>
      <c r="F9" t="s">
        <v>161</v>
      </c>
      <c r="G9" s="116">
        <v>47338</v>
      </c>
      <c r="H9"/>
      <c r="L9" t="s">
        <v>161</v>
      </c>
      <c r="M9" s="3">
        <v>44870</v>
      </c>
      <c r="Q9" s="27">
        <v>42131</v>
      </c>
      <c r="S9" s="29">
        <f t="shared" si="0"/>
        <v>2739</v>
      </c>
      <c r="T9" s="29"/>
      <c r="U9" s="24">
        <f t="shared" si="2"/>
        <v>6.501151171346514</v>
      </c>
      <c r="V9" s="24"/>
      <c r="X9" t="s">
        <v>160</v>
      </c>
      <c r="Y9" t="s">
        <v>162</v>
      </c>
      <c r="Z9" t="str">
        <f t="shared" si="3"/>
        <v>UP2UP3</v>
      </c>
      <c r="AA9" s="29">
        <f t="shared" si="4"/>
        <v>551.66666666666663</v>
      </c>
      <c r="AC9" t="s">
        <v>160</v>
      </c>
      <c r="AD9" t="s">
        <v>162</v>
      </c>
      <c r="AE9" t="str">
        <f t="shared" si="5"/>
        <v>UP2UP3</v>
      </c>
      <c r="AF9" s="29">
        <f t="shared" si="1"/>
        <v>454</v>
      </c>
    </row>
    <row r="10" spans="2:32" x14ac:dyDescent="0.25">
      <c r="B10" s="35" t="s">
        <v>113</v>
      </c>
      <c r="C10" s="135">
        <v>51048</v>
      </c>
      <c r="D10" s="35"/>
      <c r="F10" t="s">
        <v>113</v>
      </c>
      <c r="G10" s="116">
        <v>49084</v>
      </c>
      <c r="H10"/>
      <c r="L10" t="s">
        <v>113</v>
      </c>
      <c r="M10" s="3">
        <v>46525</v>
      </c>
      <c r="Q10" s="27">
        <v>43685</v>
      </c>
      <c r="S10" s="29">
        <f t="shared" si="0"/>
        <v>2840</v>
      </c>
      <c r="T10" s="29"/>
      <c r="U10" s="24">
        <f t="shared" si="2"/>
        <v>6.5010873297470528</v>
      </c>
      <c r="V10" s="24"/>
      <c r="X10" t="s">
        <v>162</v>
      </c>
      <c r="Z10" t="str">
        <f t="shared" si="3"/>
        <v>UP3</v>
      </c>
      <c r="AA10" s="29">
        <f t="shared" si="4"/>
        <v>-8642.3333333333339</v>
      </c>
      <c r="AC10" t="s">
        <v>162</v>
      </c>
      <c r="AE10" t="str">
        <f t="shared" si="5"/>
        <v>UP3</v>
      </c>
      <c r="AF10" s="29">
        <f t="shared" si="1"/>
        <v>-7111.75</v>
      </c>
    </row>
    <row r="11" spans="2:32" x14ac:dyDescent="0.25">
      <c r="B11" s="35" t="s">
        <v>163</v>
      </c>
      <c r="C11" s="135">
        <v>22601</v>
      </c>
      <c r="D11" s="68" t="s">
        <v>164</v>
      </c>
      <c r="F11" t="s">
        <v>163</v>
      </c>
      <c r="G11" s="116">
        <v>21731</v>
      </c>
      <c r="H11" s="4" t="s">
        <v>164</v>
      </c>
      <c r="L11" t="s">
        <v>163</v>
      </c>
      <c r="M11" s="3">
        <v>20598</v>
      </c>
      <c r="N11" s="4" t="s">
        <v>164</v>
      </c>
      <c r="Q11" s="27">
        <v>19340</v>
      </c>
      <c r="S11" s="29">
        <f t="shared" si="0"/>
        <v>1258</v>
      </c>
      <c r="T11" s="29"/>
      <c r="U11" s="24">
        <f t="shared" si="2"/>
        <v>6.5046535677352635</v>
      </c>
      <c r="V11" s="24"/>
      <c r="X11" t="s">
        <v>165</v>
      </c>
      <c r="Y11" t="s">
        <v>166</v>
      </c>
      <c r="Z11" t="str">
        <f t="shared" si="3"/>
        <v>UQ1UQ2</v>
      </c>
      <c r="AC11" t="s">
        <v>165</v>
      </c>
      <c r="AD11" t="s">
        <v>166</v>
      </c>
      <c r="AE11" t="str">
        <f t="shared" si="5"/>
        <v>UQ1UQ2</v>
      </c>
      <c r="AF11" s="29">
        <f t="shared" si="1"/>
        <v>648</v>
      </c>
    </row>
    <row r="12" spans="2:32" x14ac:dyDescent="0.25">
      <c r="B12" s="35" t="s">
        <v>167</v>
      </c>
      <c r="C12" s="135">
        <v>25193</v>
      </c>
      <c r="D12" s="35"/>
      <c r="F12" t="s">
        <v>167</v>
      </c>
      <c r="G12" s="116">
        <v>24224</v>
      </c>
      <c r="H12"/>
      <c r="L12" t="s">
        <v>167</v>
      </c>
      <c r="M12" s="3">
        <v>22961</v>
      </c>
      <c r="Q12" s="27">
        <v>21559</v>
      </c>
      <c r="S12" s="29">
        <f t="shared" si="0"/>
        <v>1402</v>
      </c>
      <c r="T12" s="29"/>
      <c r="U12" s="24">
        <f t="shared" si="2"/>
        <v>6.5030845586529979</v>
      </c>
      <c r="V12" s="24"/>
      <c r="X12" t="s">
        <v>166</v>
      </c>
      <c r="Y12" t="s">
        <v>168</v>
      </c>
      <c r="Z12" t="str">
        <f t="shared" si="3"/>
        <v>UQ2UQ3</v>
      </c>
      <c r="AA12" s="107">
        <f>(M13-M12)/12*4</f>
        <v>787.33333333333337</v>
      </c>
      <c r="AC12" t="s">
        <v>166</v>
      </c>
      <c r="AD12" t="s">
        <v>168</v>
      </c>
      <c r="AE12" t="str">
        <f t="shared" si="5"/>
        <v>UQ2UQ3</v>
      </c>
      <c r="AF12" s="29">
        <f t="shared" si="1"/>
        <v>648</v>
      </c>
    </row>
    <row r="13" spans="2:32" x14ac:dyDescent="0.25">
      <c r="B13" s="35" t="s">
        <v>169</v>
      </c>
      <c r="C13" s="135">
        <v>27785</v>
      </c>
      <c r="D13" s="35"/>
      <c r="F13" t="s">
        <v>169</v>
      </c>
      <c r="G13" s="116">
        <v>26716</v>
      </c>
      <c r="H13"/>
      <c r="L13" t="s">
        <v>169</v>
      </c>
      <c r="M13" s="3">
        <v>25323</v>
      </c>
      <c r="Q13" s="27">
        <v>23777</v>
      </c>
      <c r="S13" s="29">
        <f t="shared" si="0"/>
        <v>1546</v>
      </c>
      <c r="T13" s="29"/>
      <c r="U13" s="24">
        <f t="shared" si="2"/>
        <v>6.5020818437986296</v>
      </c>
      <c r="V13" s="24"/>
      <c r="X13" t="s">
        <v>168</v>
      </c>
      <c r="Y13" t="s">
        <v>170</v>
      </c>
      <c r="Z13" t="str">
        <f t="shared" si="3"/>
        <v>UQ3UQ4</v>
      </c>
      <c r="AA13" s="107">
        <f t="shared" ref="AA13:AA14" si="6">(M14-M13)/12*4</f>
        <v>694.33333333333337</v>
      </c>
      <c r="AC13" t="s">
        <v>168</v>
      </c>
      <c r="AD13" t="s">
        <v>170</v>
      </c>
      <c r="AE13" t="str">
        <f t="shared" si="5"/>
        <v>UQ3UQ4</v>
      </c>
      <c r="AF13" s="29">
        <f t="shared" si="1"/>
        <v>571.5</v>
      </c>
    </row>
    <row r="14" spans="2:32" x14ac:dyDescent="0.25">
      <c r="B14" s="35" t="s">
        <v>171</v>
      </c>
      <c r="C14" s="135">
        <v>30071</v>
      </c>
      <c r="D14" s="35"/>
      <c r="F14" t="s">
        <v>171</v>
      </c>
      <c r="G14" s="116">
        <v>28914</v>
      </c>
      <c r="H14"/>
      <c r="L14" t="s">
        <v>171</v>
      </c>
      <c r="M14" s="3">
        <v>27406</v>
      </c>
      <c r="Q14" s="27">
        <v>25733</v>
      </c>
      <c r="S14" s="29">
        <f t="shared" si="0"/>
        <v>1673</v>
      </c>
      <c r="T14" s="29"/>
      <c r="U14" s="24">
        <f t="shared" si="2"/>
        <v>6.5013795515485961</v>
      </c>
      <c r="V14" s="24"/>
      <c r="X14" t="s">
        <v>170</v>
      </c>
      <c r="Y14" t="s">
        <v>172</v>
      </c>
      <c r="Z14" t="str">
        <f t="shared" si="3"/>
        <v>UQ4UQ5</v>
      </c>
      <c r="AA14" s="107">
        <f t="shared" si="6"/>
        <v>788.66666666666663</v>
      </c>
      <c r="AC14" t="s">
        <v>170</v>
      </c>
      <c r="AD14" t="s">
        <v>172</v>
      </c>
      <c r="AE14" t="str">
        <f t="shared" si="5"/>
        <v>UQ4UQ5</v>
      </c>
      <c r="AF14" s="29">
        <f t="shared" si="1"/>
        <v>649</v>
      </c>
    </row>
    <row r="15" spans="2:32" x14ac:dyDescent="0.25">
      <c r="B15" s="35" t="s">
        <v>173</v>
      </c>
      <c r="C15" s="135">
        <v>32667</v>
      </c>
      <c r="D15" s="35"/>
      <c r="F15" t="s">
        <v>173</v>
      </c>
      <c r="G15" s="116">
        <v>31410</v>
      </c>
      <c r="H15"/>
      <c r="L15" t="s">
        <v>173</v>
      </c>
      <c r="M15" s="3">
        <v>29772</v>
      </c>
      <c r="Q15" s="27">
        <v>27954</v>
      </c>
      <c r="S15" s="29">
        <f t="shared" si="0"/>
        <v>1818</v>
      </c>
      <c r="T15" s="29"/>
      <c r="U15" s="24">
        <f t="shared" si="2"/>
        <v>6.5035415325177075</v>
      </c>
      <c r="V15" s="24"/>
      <c r="Z15" t="str">
        <f t="shared" si="3"/>
        <v/>
      </c>
      <c r="AE15" t="str">
        <f t="shared" si="5"/>
        <v/>
      </c>
      <c r="AF15" s="29">
        <f t="shared" si="1"/>
        <v>648</v>
      </c>
    </row>
    <row r="16" spans="2:32" x14ac:dyDescent="0.25">
      <c r="B16" s="35" t="s">
        <v>174</v>
      </c>
      <c r="C16" s="135">
        <v>35259</v>
      </c>
      <c r="D16" s="35"/>
      <c r="F16" t="s">
        <v>174</v>
      </c>
      <c r="G16" s="116">
        <v>33902</v>
      </c>
      <c r="H16"/>
      <c r="L16" t="s">
        <v>174</v>
      </c>
      <c r="M16" s="3">
        <v>32134</v>
      </c>
      <c r="Q16" s="27">
        <v>30172</v>
      </c>
      <c r="S16" s="29">
        <f t="shared" si="0"/>
        <v>1962</v>
      </c>
      <c r="T16" s="29"/>
      <c r="U16" s="24">
        <f t="shared" si="2"/>
        <v>6.5027177515577348</v>
      </c>
      <c r="V16" s="24"/>
      <c r="Z16" t="str">
        <f t="shared" si="3"/>
        <v/>
      </c>
      <c r="AE16" t="str">
        <f t="shared" si="5"/>
        <v/>
      </c>
      <c r="AF16" s="29">
        <f t="shared" si="1"/>
        <v>4128.5</v>
      </c>
    </row>
    <row r="17" spans="2:32" x14ac:dyDescent="0.25">
      <c r="B17" s="69" t="s">
        <v>175</v>
      </c>
      <c r="C17" s="135">
        <v>51773</v>
      </c>
      <c r="D17" s="68" t="s">
        <v>176</v>
      </c>
      <c r="F17" s="7" t="s">
        <v>175</v>
      </c>
      <c r="G17" s="116">
        <v>49781</v>
      </c>
      <c r="H17" s="4" t="s">
        <v>176</v>
      </c>
      <c r="L17" s="7" t="s">
        <v>175</v>
      </c>
      <c r="M17" s="3">
        <v>47185</v>
      </c>
      <c r="N17" s="4" t="s">
        <v>176</v>
      </c>
      <c r="Q17" s="27">
        <v>44305</v>
      </c>
      <c r="S17" s="29">
        <f t="shared" si="0"/>
        <v>2880</v>
      </c>
      <c r="T17" s="29"/>
      <c r="U17" s="24">
        <f t="shared" si="2"/>
        <v>6.5003949892788624</v>
      </c>
      <c r="V17" s="24"/>
      <c r="X17" t="s">
        <v>177</v>
      </c>
      <c r="Y17" t="s">
        <v>178</v>
      </c>
      <c r="Z17" t="str">
        <f t="shared" si="3"/>
        <v>LS01LS02</v>
      </c>
      <c r="AA17" s="29">
        <f t="shared" si="4"/>
        <v>393.66666666666669</v>
      </c>
      <c r="AC17" t="s">
        <v>177</v>
      </c>
      <c r="AD17" t="s">
        <v>178</v>
      </c>
      <c r="AE17" t="str">
        <f t="shared" si="5"/>
        <v>LS01LS02</v>
      </c>
      <c r="AF17" s="29">
        <f t="shared" si="1"/>
        <v>324</v>
      </c>
    </row>
    <row r="18" spans="2:32" x14ac:dyDescent="0.25">
      <c r="B18" s="69" t="s">
        <v>179</v>
      </c>
      <c r="C18" s="135">
        <v>53069</v>
      </c>
      <c r="D18" s="35"/>
      <c r="F18" s="7" t="s">
        <v>179</v>
      </c>
      <c r="G18" s="116">
        <v>51027</v>
      </c>
      <c r="H18"/>
      <c r="L18" s="7" t="s">
        <v>179</v>
      </c>
      <c r="M18" s="3">
        <v>48366</v>
      </c>
      <c r="Q18" s="27">
        <v>45414</v>
      </c>
      <c r="S18" s="29">
        <f t="shared" si="0"/>
        <v>2952</v>
      </c>
      <c r="T18" s="29"/>
      <c r="U18" s="24">
        <f t="shared" si="2"/>
        <v>6.5001981767736821</v>
      </c>
      <c r="V18" s="24"/>
      <c r="X18" t="s">
        <v>178</v>
      </c>
      <c r="Y18" t="s">
        <v>180</v>
      </c>
      <c r="Z18" t="str">
        <f t="shared" si="3"/>
        <v>LS02LS03</v>
      </c>
      <c r="AA18" s="29">
        <f t="shared" si="4"/>
        <v>402.66666666666669</v>
      </c>
      <c r="AC18" t="s">
        <v>178</v>
      </c>
      <c r="AD18" t="s">
        <v>180</v>
      </c>
      <c r="AE18" t="str">
        <f t="shared" si="5"/>
        <v>LS02LS03</v>
      </c>
      <c r="AF18" s="29">
        <f t="shared" si="1"/>
        <v>331.25</v>
      </c>
    </row>
    <row r="19" spans="2:32" x14ac:dyDescent="0.25">
      <c r="B19" s="69" t="s">
        <v>181</v>
      </c>
      <c r="C19" s="135">
        <v>54394</v>
      </c>
      <c r="D19" s="35"/>
      <c r="F19" s="7" t="s">
        <v>181</v>
      </c>
      <c r="G19" s="116">
        <v>52301</v>
      </c>
      <c r="H19"/>
      <c r="L19" s="7" t="s">
        <v>181</v>
      </c>
      <c r="M19" s="3">
        <v>49574</v>
      </c>
      <c r="Q19" s="27">
        <v>46548</v>
      </c>
      <c r="S19" s="29">
        <f t="shared" si="0"/>
        <v>3026</v>
      </c>
      <c r="T19" s="29"/>
      <c r="U19" s="24">
        <f t="shared" si="2"/>
        <v>6.5008163616052244</v>
      </c>
      <c r="V19" s="24"/>
      <c r="X19" t="s">
        <v>180</v>
      </c>
      <c r="Y19" t="s">
        <v>182</v>
      </c>
      <c r="Z19" t="str">
        <f t="shared" si="3"/>
        <v>LS03LS04</v>
      </c>
      <c r="AA19" s="29">
        <f t="shared" si="4"/>
        <v>411</v>
      </c>
      <c r="AC19" t="s">
        <v>180</v>
      </c>
      <c r="AD19" t="s">
        <v>182</v>
      </c>
      <c r="AE19" t="str">
        <f t="shared" si="5"/>
        <v>LS03LS04</v>
      </c>
      <c r="AF19" s="29">
        <f t="shared" si="1"/>
        <v>338.25</v>
      </c>
    </row>
    <row r="20" spans="2:32" x14ac:dyDescent="0.25">
      <c r="B20" s="69" t="s">
        <v>183</v>
      </c>
      <c r="C20" s="135">
        <v>55747</v>
      </c>
      <c r="D20" s="35"/>
      <c r="F20" s="7" t="s">
        <v>183</v>
      </c>
      <c r="G20" s="116">
        <v>53602</v>
      </c>
      <c r="H20"/>
      <c r="L20" s="7" t="s">
        <v>183</v>
      </c>
      <c r="M20" s="3">
        <v>50807</v>
      </c>
      <c r="Q20" s="27">
        <v>47706</v>
      </c>
      <c r="S20" s="29">
        <f t="shared" si="0"/>
        <v>3101</v>
      </c>
      <c r="T20" s="29"/>
      <c r="U20" s="24">
        <f t="shared" si="2"/>
        <v>6.5002305789628139</v>
      </c>
      <c r="V20" s="24"/>
      <c r="X20" t="s">
        <v>182</v>
      </c>
      <c r="Y20" t="s">
        <v>184</v>
      </c>
      <c r="Z20" t="str">
        <f t="shared" si="3"/>
        <v>LS04LS05</v>
      </c>
      <c r="AA20" s="29">
        <f>(M21-M20)/12*4</f>
        <v>422.33333333333331</v>
      </c>
      <c r="AC20" t="s">
        <v>182</v>
      </c>
      <c r="AD20" t="s">
        <v>184</v>
      </c>
      <c r="AE20" t="str">
        <f t="shared" si="5"/>
        <v>LS04LS05</v>
      </c>
      <c r="AF20" s="29">
        <f t="shared" si="1"/>
        <v>347.5</v>
      </c>
    </row>
    <row r="21" spans="2:32" x14ac:dyDescent="0.25">
      <c r="B21" s="69" t="s">
        <v>185</v>
      </c>
      <c r="C21" s="135">
        <v>57137</v>
      </c>
      <c r="D21" s="35"/>
      <c r="F21" s="7" t="s">
        <v>185</v>
      </c>
      <c r="G21" s="116">
        <v>54939</v>
      </c>
      <c r="H21"/>
      <c r="L21" s="7" t="s">
        <v>185</v>
      </c>
      <c r="M21" s="3">
        <v>52074</v>
      </c>
      <c r="Q21" s="27">
        <v>48895</v>
      </c>
      <c r="S21" s="29">
        <f t="shared" si="0"/>
        <v>3179</v>
      </c>
      <c r="T21" s="29"/>
      <c r="U21" s="24">
        <f t="shared" si="2"/>
        <v>6.5016872890888644</v>
      </c>
      <c r="V21" s="24"/>
      <c r="X21" t="s">
        <v>184</v>
      </c>
      <c r="Y21" t="s">
        <v>186</v>
      </c>
      <c r="Z21" t="str">
        <f t="shared" si="3"/>
        <v>LS05LS06</v>
      </c>
      <c r="AA21" s="29">
        <f t="shared" si="4"/>
        <v>435.33333333333331</v>
      </c>
      <c r="AC21" t="s">
        <v>184</v>
      </c>
      <c r="AD21" t="s">
        <v>186</v>
      </c>
      <c r="AE21" t="str">
        <f t="shared" si="5"/>
        <v>LS05LS06</v>
      </c>
      <c r="AF21" s="29">
        <f t="shared" si="1"/>
        <v>358</v>
      </c>
    </row>
    <row r="22" spans="2:32" x14ac:dyDescent="0.25">
      <c r="B22" s="69" t="s">
        <v>187</v>
      </c>
      <c r="C22" s="135">
        <v>58569</v>
      </c>
      <c r="D22" s="35"/>
      <c r="F22" s="7" t="s">
        <v>187</v>
      </c>
      <c r="G22" s="116">
        <v>56316</v>
      </c>
      <c r="H22"/>
      <c r="L22" s="7" t="s">
        <v>187</v>
      </c>
      <c r="M22" s="3">
        <v>53380</v>
      </c>
      <c r="Q22" s="27">
        <v>50122</v>
      </c>
      <c r="S22" s="29">
        <f t="shared" si="0"/>
        <v>3258</v>
      </c>
      <c r="T22" s="29"/>
      <c r="U22" s="24">
        <f t="shared" si="2"/>
        <v>6.5001396592314755</v>
      </c>
      <c r="V22" s="24"/>
      <c r="X22" t="s">
        <v>186</v>
      </c>
      <c r="Y22" t="s">
        <v>188</v>
      </c>
      <c r="Z22" t="str">
        <f t="shared" si="3"/>
        <v>LS06LS07</v>
      </c>
      <c r="AA22" s="29">
        <f t="shared" si="4"/>
        <v>478.66666666666669</v>
      </c>
      <c r="AC22" t="s">
        <v>186</v>
      </c>
      <c r="AD22" t="s">
        <v>188</v>
      </c>
      <c r="AE22" t="str">
        <f t="shared" si="5"/>
        <v>LS06LS07</v>
      </c>
      <c r="AF22" s="29">
        <f t="shared" si="1"/>
        <v>394</v>
      </c>
    </row>
    <row r="23" spans="2:32" x14ac:dyDescent="0.25">
      <c r="B23" s="69" t="s">
        <v>189</v>
      </c>
      <c r="C23" s="135">
        <v>60145</v>
      </c>
      <c r="D23" s="35"/>
      <c r="F23" s="7" t="s">
        <v>189</v>
      </c>
      <c r="G23" s="116">
        <v>57831</v>
      </c>
      <c r="H23"/>
      <c r="L23" s="7" t="s">
        <v>189</v>
      </c>
      <c r="M23" s="3">
        <v>54816</v>
      </c>
      <c r="Q23" s="27">
        <v>51470</v>
      </c>
      <c r="S23" s="29">
        <f t="shared" si="0"/>
        <v>3346</v>
      </c>
      <c r="T23" s="29"/>
      <c r="U23" s="24">
        <f t="shared" si="2"/>
        <v>6.5008742957062369</v>
      </c>
      <c r="V23" s="24"/>
      <c r="X23" t="s">
        <v>188</v>
      </c>
      <c r="Y23" t="s">
        <v>190</v>
      </c>
      <c r="Z23" t="str">
        <f t="shared" si="3"/>
        <v>LS07LS08</v>
      </c>
      <c r="AA23" s="29">
        <f t="shared" si="4"/>
        <v>422</v>
      </c>
      <c r="AC23" t="s">
        <v>188</v>
      </c>
      <c r="AD23" t="s">
        <v>190</v>
      </c>
      <c r="AE23" t="str">
        <f t="shared" si="5"/>
        <v>LS07LS08</v>
      </c>
      <c r="AF23" s="29">
        <f t="shared" si="1"/>
        <v>347.25</v>
      </c>
    </row>
    <row r="24" spans="2:32" x14ac:dyDescent="0.25">
      <c r="B24" s="69" t="s">
        <v>191</v>
      </c>
      <c r="C24" s="135">
        <v>61534</v>
      </c>
      <c r="D24" s="35"/>
      <c r="F24" s="7" t="s">
        <v>191</v>
      </c>
      <c r="G24" s="116">
        <v>59167</v>
      </c>
      <c r="H24"/>
      <c r="L24" s="7" t="s">
        <v>191</v>
      </c>
      <c r="M24" s="3">
        <v>56082</v>
      </c>
      <c r="Q24" s="27">
        <v>52659</v>
      </c>
      <c r="S24" s="29">
        <f t="shared" si="0"/>
        <v>3423</v>
      </c>
      <c r="T24" s="29"/>
      <c r="U24" s="24">
        <f t="shared" si="2"/>
        <v>6.5003133367515522</v>
      </c>
      <c r="V24" s="24"/>
      <c r="X24" t="s">
        <v>190</v>
      </c>
      <c r="Y24" t="s">
        <v>192</v>
      </c>
      <c r="Z24" t="str">
        <f t="shared" si="3"/>
        <v>LS08LS09</v>
      </c>
      <c r="AA24" s="29">
        <f>(M25-M24)/12*4</f>
        <v>466.66666666666669</v>
      </c>
      <c r="AC24" t="s">
        <v>190</v>
      </c>
      <c r="AD24" t="s">
        <v>192</v>
      </c>
      <c r="AE24" t="str">
        <f t="shared" si="5"/>
        <v>LS08LS09</v>
      </c>
      <c r="AF24" s="29">
        <f t="shared" si="1"/>
        <v>384</v>
      </c>
    </row>
    <row r="25" spans="2:32" x14ac:dyDescent="0.25">
      <c r="B25" s="69" t="s">
        <v>193</v>
      </c>
      <c r="C25" s="135">
        <v>63070</v>
      </c>
      <c r="D25" s="35"/>
      <c r="F25" s="7" t="s">
        <v>193</v>
      </c>
      <c r="G25" s="116">
        <v>60644</v>
      </c>
      <c r="H25"/>
      <c r="L25" s="7" t="s">
        <v>193</v>
      </c>
      <c r="M25" s="3">
        <v>57482</v>
      </c>
      <c r="Q25" s="27">
        <v>53973</v>
      </c>
      <c r="S25" s="29">
        <f t="shared" si="0"/>
        <v>3509</v>
      </c>
      <c r="T25" s="29"/>
      <c r="U25" s="24">
        <f t="shared" si="2"/>
        <v>6.5013988475719344</v>
      </c>
      <c r="V25" s="24"/>
      <c r="X25" t="s">
        <v>192</v>
      </c>
      <c r="Y25" t="s">
        <v>194</v>
      </c>
      <c r="Z25" t="str">
        <f t="shared" si="3"/>
        <v>LS09LS10</v>
      </c>
      <c r="AA25" s="29">
        <f t="shared" si="4"/>
        <v>492.33333333333331</v>
      </c>
      <c r="AC25" t="s">
        <v>192</v>
      </c>
      <c r="AD25" t="s">
        <v>194</v>
      </c>
      <c r="AE25" t="str">
        <f t="shared" si="5"/>
        <v>LS09LS10</v>
      </c>
      <c r="AF25" s="29">
        <f t="shared" si="1"/>
        <v>405.25</v>
      </c>
    </row>
    <row r="26" spans="2:32" x14ac:dyDescent="0.25">
      <c r="B26" s="69" t="s">
        <v>195</v>
      </c>
      <c r="C26" s="135">
        <v>64691</v>
      </c>
      <c r="D26" s="35"/>
      <c r="F26" s="7" t="s">
        <v>195</v>
      </c>
      <c r="G26" s="116">
        <v>62202</v>
      </c>
      <c r="H26"/>
      <c r="L26" s="7" t="s">
        <v>195</v>
      </c>
      <c r="M26" s="3">
        <v>58959</v>
      </c>
      <c r="Q26" s="27">
        <v>55360</v>
      </c>
      <c r="S26" s="29">
        <f t="shared" si="0"/>
        <v>3599</v>
      </c>
      <c r="T26" s="29"/>
      <c r="U26" s="24">
        <f t="shared" si="2"/>
        <v>6.5010838150289016</v>
      </c>
      <c r="V26" s="24"/>
      <c r="X26" t="s">
        <v>194</v>
      </c>
      <c r="Y26" t="s">
        <v>196</v>
      </c>
      <c r="Z26" t="str">
        <f t="shared" si="3"/>
        <v>LS10LS11</v>
      </c>
      <c r="AA26" s="29">
        <f t="shared" si="4"/>
        <v>509.66666666666669</v>
      </c>
      <c r="AC26" t="s">
        <v>194</v>
      </c>
      <c r="AD26" t="s">
        <v>196</v>
      </c>
      <c r="AE26" t="str">
        <f t="shared" si="5"/>
        <v>LS10LS11</v>
      </c>
      <c r="AF26" s="29">
        <f t="shared" si="1"/>
        <v>419.25</v>
      </c>
    </row>
    <row r="27" spans="2:32" x14ac:dyDescent="0.25">
      <c r="B27" s="69" t="s">
        <v>197</v>
      </c>
      <c r="C27" s="135">
        <v>66368</v>
      </c>
      <c r="D27" s="35"/>
      <c r="F27" s="7" t="s">
        <v>197</v>
      </c>
      <c r="G27" s="116">
        <v>63815</v>
      </c>
      <c r="H27"/>
      <c r="L27" s="7" t="s">
        <v>197</v>
      </c>
      <c r="M27" s="3">
        <v>60488</v>
      </c>
      <c r="Q27" s="27">
        <v>56796</v>
      </c>
      <c r="S27" s="29">
        <f t="shared" si="0"/>
        <v>3692</v>
      </c>
      <c r="T27" s="29"/>
      <c r="U27" s="24">
        <f t="shared" si="2"/>
        <v>6.5004577787168119</v>
      </c>
      <c r="V27" s="24"/>
      <c r="X27" t="s">
        <v>196</v>
      </c>
      <c r="Y27" t="s">
        <v>198</v>
      </c>
      <c r="Z27" t="str">
        <f t="shared" si="3"/>
        <v>LS11LS12</v>
      </c>
      <c r="AA27" s="29">
        <f t="shared" si="4"/>
        <v>464.66666666666669</v>
      </c>
      <c r="AC27" t="s">
        <v>196</v>
      </c>
      <c r="AD27" t="s">
        <v>198</v>
      </c>
      <c r="AE27" t="str">
        <f t="shared" si="5"/>
        <v>LS11LS12</v>
      </c>
      <c r="AF27" s="29">
        <f t="shared" si="1"/>
        <v>382.5</v>
      </c>
    </row>
    <row r="28" spans="2:32" x14ac:dyDescent="0.25">
      <c r="B28" s="69" t="s">
        <v>199</v>
      </c>
      <c r="C28" s="135">
        <v>67898</v>
      </c>
      <c r="D28" s="35"/>
      <c r="F28" s="7" t="s">
        <v>199</v>
      </c>
      <c r="G28" s="116">
        <v>65286</v>
      </c>
      <c r="H28"/>
      <c r="L28" s="7" t="s">
        <v>199</v>
      </c>
      <c r="M28" s="3">
        <v>61882</v>
      </c>
      <c r="Q28" s="27">
        <v>58105</v>
      </c>
      <c r="S28" s="29">
        <f t="shared" si="0"/>
        <v>3777</v>
      </c>
      <c r="T28" s="29"/>
      <c r="U28" s="24">
        <f t="shared" si="2"/>
        <v>6.5003011789002665</v>
      </c>
      <c r="V28" s="24"/>
      <c r="X28" t="s">
        <v>198</v>
      </c>
      <c r="Y28" t="s">
        <v>200</v>
      </c>
      <c r="Z28" t="str">
        <f t="shared" si="3"/>
        <v>LS12LS13</v>
      </c>
      <c r="AA28" s="29">
        <f t="shared" si="4"/>
        <v>516</v>
      </c>
      <c r="AC28" t="s">
        <v>198</v>
      </c>
      <c r="AD28" t="s">
        <v>200</v>
      </c>
      <c r="AE28" t="str">
        <f t="shared" si="5"/>
        <v>LS12LS13</v>
      </c>
      <c r="AF28" s="29">
        <f t="shared" si="1"/>
        <v>424.5</v>
      </c>
    </row>
    <row r="29" spans="2:32" x14ac:dyDescent="0.25">
      <c r="B29" s="69" t="s">
        <v>201</v>
      </c>
      <c r="C29" s="135">
        <v>69596</v>
      </c>
      <c r="D29" s="35"/>
      <c r="F29" s="7" t="s">
        <v>201</v>
      </c>
      <c r="G29" s="116">
        <v>66919</v>
      </c>
      <c r="H29"/>
      <c r="L29" s="7" t="s">
        <v>201</v>
      </c>
      <c r="M29" s="3">
        <v>63430</v>
      </c>
      <c r="Q29" s="27">
        <v>59558</v>
      </c>
      <c r="S29" s="29">
        <f t="shared" si="0"/>
        <v>3872</v>
      </c>
      <c r="T29" s="29"/>
      <c r="U29" s="24">
        <f t="shared" si="2"/>
        <v>6.5012256959602404</v>
      </c>
      <c r="V29" s="24"/>
      <c r="X29" t="s">
        <v>200</v>
      </c>
      <c r="Y29" t="s">
        <v>202</v>
      </c>
      <c r="Z29" t="str">
        <f t="shared" si="3"/>
        <v>LS13LS14</v>
      </c>
      <c r="AA29" s="29">
        <f t="shared" si="4"/>
        <v>526.66666666666663</v>
      </c>
      <c r="AC29" t="s">
        <v>200</v>
      </c>
      <c r="AD29" t="s">
        <v>202</v>
      </c>
      <c r="AE29" t="str">
        <f t="shared" si="5"/>
        <v>LS13LS14</v>
      </c>
      <c r="AF29" s="29">
        <f t="shared" si="1"/>
        <v>433.5</v>
      </c>
    </row>
    <row r="30" spans="2:32" x14ac:dyDescent="0.25">
      <c r="B30" s="69" t="s">
        <v>203</v>
      </c>
      <c r="C30" s="135">
        <v>71330</v>
      </c>
      <c r="D30" s="35"/>
      <c r="F30" s="7" t="s">
        <v>203</v>
      </c>
      <c r="G30" s="116">
        <v>68586</v>
      </c>
      <c r="H30"/>
      <c r="L30" s="7" t="s">
        <v>203</v>
      </c>
      <c r="M30" s="3">
        <v>65010</v>
      </c>
      <c r="Q30" s="27">
        <v>61042</v>
      </c>
      <c r="S30" s="29">
        <f t="shared" si="0"/>
        <v>3968</v>
      </c>
      <c r="T30" s="29"/>
      <c r="U30" s="24">
        <f t="shared" si="2"/>
        <v>6.5004423184037226</v>
      </c>
      <c r="V30" s="24"/>
      <c r="X30" t="s">
        <v>202</v>
      </c>
      <c r="Y30" t="s">
        <v>204</v>
      </c>
      <c r="Z30" t="str">
        <f t="shared" si="3"/>
        <v>LS14LS15</v>
      </c>
      <c r="AA30" s="29">
        <f t="shared" si="4"/>
        <v>539.33333333333337</v>
      </c>
      <c r="AC30" t="s">
        <v>202</v>
      </c>
      <c r="AD30" t="s">
        <v>204</v>
      </c>
      <c r="AE30" t="str">
        <f t="shared" si="5"/>
        <v>LS14LS15</v>
      </c>
      <c r="AF30" s="29">
        <f t="shared" si="1"/>
        <v>443.75</v>
      </c>
    </row>
    <row r="31" spans="2:32" x14ac:dyDescent="0.25">
      <c r="B31" s="69" t="s">
        <v>205</v>
      </c>
      <c r="C31" s="135">
        <v>73105</v>
      </c>
      <c r="D31" s="35"/>
      <c r="F31" s="7" t="s">
        <v>205</v>
      </c>
      <c r="G31" s="116">
        <v>70293</v>
      </c>
      <c r="H31"/>
      <c r="L31" s="7" t="s">
        <v>205</v>
      </c>
      <c r="M31" s="3">
        <v>66628</v>
      </c>
      <c r="Q31" s="27">
        <v>62561</v>
      </c>
      <c r="S31" s="29">
        <f t="shared" si="0"/>
        <v>4067</v>
      </c>
      <c r="T31" s="29"/>
      <c r="U31" s="24">
        <f t="shared" si="2"/>
        <v>6.50085516535861</v>
      </c>
      <c r="V31" s="24"/>
      <c r="X31" t="s">
        <v>204</v>
      </c>
      <c r="Y31" t="s">
        <v>206</v>
      </c>
      <c r="Z31" t="str">
        <f t="shared" si="3"/>
        <v>LS15LS16</v>
      </c>
      <c r="AA31" s="29">
        <f t="shared" si="4"/>
        <v>590.66666666666663</v>
      </c>
      <c r="AC31" t="s">
        <v>204</v>
      </c>
      <c r="AD31" t="s">
        <v>206</v>
      </c>
      <c r="AE31" t="str">
        <f t="shared" si="5"/>
        <v>LS15LS16</v>
      </c>
      <c r="AF31" s="29">
        <f t="shared" si="1"/>
        <v>486</v>
      </c>
    </row>
    <row r="32" spans="2:32" x14ac:dyDescent="0.25">
      <c r="B32" s="69" t="s">
        <v>207</v>
      </c>
      <c r="C32" s="135">
        <v>75049</v>
      </c>
      <c r="D32" s="35"/>
      <c r="F32" s="7" t="s">
        <v>207</v>
      </c>
      <c r="G32" s="116">
        <v>72162</v>
      </c>
      <c r="H32"/>
      <c r="L32" s="7" t="s">
        <v>207</v>
      </c>
      <c r="M32" s="3">
        <v>68400</v>
      </c>
      <c r="Q32" s="27">
        <v>64225</v>
      </c>
      <c r="S32" s="29">
        <f t="shared" si="0"/>
        <v>4175</v>
      </c>
      <c r="T32" s="29"/>
      <c r="U32" s="24">
        <f t="shared" si="2"/>
        <v>6.5005838847800703</v>
      </c>
      <c r="V32" s="24"/>
      <c r="X32" t="s">
        <v>206</v>
      </c>
      <c r="Y32" t="s">
        <v>208</v>
      </c>
      <c r="Z32" t="str">
        <f t="shared" si="3"/>
        <v>LS16LS17</v>
      </c>
      <c r="AA32" s="29">
        <f t="shared" si="4"/>
        <v>523.33333333333337</v>
      </c>
      <c r="AC32" t="s">
        <v>206</v>
      </c>
      <c r="AD32" t="s">
        <v>208</v>
      </c>
      <c r="AE32" t="str">
        <f t="shared" si="5"/>
        <v>LS16LS17</v>
      </c>
      <c r="AF32" s="29">
        <f t="shared" si="1"/>
        <v>430.75</v>
      </c>
    </row>
    <row r="33" spans="2:32" x14ac:dyDescent="0.25">
      <c r="B33" s="69" t="s">
        <v>209</v>
      </c>
      <c r="C33" s="135">
        <v>76772</v>
      </c>
      <c r="D33" s="35"/>
      <c r="F33" s="7" t="s">
        <v>209</v>
      </c>
      <c r="G33" s="116">
        <v>73819</v>
      </c>
      <c r="H33"/>
      <c r="L33" s="7" t="s">
        <v>209</v>
      </c>
      <c r="M33" s="3">
        <v>69970</v>
      </c>
      <c r="Q33" s="27">
        <v>65699</v>
      </c>
      <c r="S33" s="29">
        <f t="shared" si="0"/>
        <v>4271</v>
      </c>
      <c r="T33" s="29"/>
      <c r="U33" s="24">
        <f t="shared" si="2"/>
        <v>6.5008599826481381</v>
      </c>
      <c r="V33" s="24"/>
      <c r="X33" t="s">
        <v>208</v>
      </c>
      <c r="Y33" t="s">
        <v>210</v>
      </c>
      <c r="Z33" t="str">
        <f t="shared" si="3"/>
        <v>LS17LS18</v>
      </c>
      <c r="AA33" s="29">
        <f t="shared" si="4"/>
        <v>586.33333333333337</v>
      </c>
      <c r="AC33" t="s">
        <v>208</v>
      </c>
      <c r="AD33" t="s">
        <v>210</v>
      </c>
      <c r="AE33" t="str">
        <f t="shared" si="5"/>
        <v>LS17LS18</v>
      </c>
      <c r="AF33" s="29">
        <f t="shared" si="1"/>
        <v>482.5</v>
      </c>
    </row>
    <row r="34" spans="2:32" x14ac:dyDescent="0.25">
      <c r="B34" s="69" t="s">
        <v>211</v>
      </c>
      <c r="C34" s="135">
        <v>78702</v>
      </c>
      <c r="D34" s="35"/>
      <c r="F34" s="7" t="s">
        <v>211</v>
      </c>
      <c r="G34" s="116">
        <v>75675</v>
      </c>
      <c r="H34"/>
      <c r="L34" s="7" t="s">
        <v>211</v>
      </c>
      <c r="M34" s="3">
        <v>71729</v>
      </c>
      <c r="Q34" s="27">
        <v>67351</v>
      </c>
      <c r="S34" s="29">
        <f t="shared" si="0"/>
        <v>4378</v>
      </c>
      <c r="T34" s="29"/>
      <c r="U34" s="24">
        <f t="shared" si="2"/>
        <v>6.5002746804056359</v>
      </c>
      <c r="V34" s="24"/>
      <c r="X34" t="s">
        <v>210</v>
      </c>
      <c r="Y34" t="s">
        <v>212</v>
      </c>
      <c r="Z34" t="str">
        <f t="shared" si="3"/>
        <v>LS18LS19</v>
      </c>
      <c r="AA34" s="29">
        <f t="shared" si="4"/>
        <v>593.33333333333337</v>
      </c>
      <c r="AC34" t="s">
        <v>210</v>
      </c>
      <c r="AD34" t="s">
        <v>212</v>
      </c>
      <c r="AE34" t="str">
        <f t="shared" si="5"/>
        <v>LS18LS19</v>
      </c>
      <c r="AF34" s="29">
        <f t="shared" ref="AF34:AF61" si="7">(C35-C34)/12*3</f>
        <v>488.25</v>
      </c>
    </row>
    <row r="35" spans="2:32" x14ac:dyDescent="0.25">
      <c r="B35" s="69" t="s">
        <v>213</v>
      </c>
      <c r="C35" s="135">
        <v>80655</v>
      </c>
      <c r="D35" s="35"/>
      <c r="F35" s="7" t="s">
        <v>213</v>
      </c>
      <c r="G35" s="116">
        <v>77552</v>
      </c>
      <c r="H35"/>
      <c r="L35" s="7" t="s">
        <v>213</v>
      </c>
      <c r="M35" s="3">
        <v>73509</v>
      </c>
      <c r="Q35" s="27">
        <v>69022</v>
      </c>
      <c r="S35" s="29">
        <f t="shared" si="0"/>
        <v>4487</v>
      </c>
      <c r="T35" s="29"/>
      <c r="U35" s="24">
        <f t="shared" si="2"/>
        <v>6.5008258236504304</v>
      </c>
      <c r="V35" s="24"/>
      <c r="X35" t="s">
        <v>212</v>
      </c>
      <c r="Y35" t="s">
        <v>214</v>
      </c>
      <c r="Z35" t="str">
        <f t="shared" si="3"/>
        <v>LS19LS20</v>
      </c>
      <c r="AA35" s="29">
        <f t="shared" si="4"/>
        <v>607.33333333333337</v>
      </c>
      <c r="AC35" t="s">
        <v>212</v>
      </c>
      <c r="AD35" t="s">
        <v>214</v>
      </c>
      <c r="AE35" t="str">
        <f t="shared" si="5"/>
        <v>LS19LS20</v>
      </c>
      <c r="AF35" s="29">
        <f t="shared" si="7"/>
        <v>499.75</v>
      </c>
    </row>
    <row r="36" spans="2:32" x14ac:dyDescent="0.25">
      <c r="B36" s="69" t="s">
        <v>215</v>
      </c>
      <c r="C36" s="135">
        <v>82654</v>
      </c>
      <c r="D36" s="35"/>
      <c r="F36" s="7" t="s">
        <v>215</v>
      </c>
      <c r="G36" s="116">
        <v>79475</v>
      </c>
      <c r="H36" s="29"/>
      <c r="L36" s="7" t="s">
        <v>215</v>
      </c>
      <c r="M36" s="3">
        <v>75331</v>
      </c>
      <c r="N36" s="29"/>
      <c r="Q36" s="27">
        <v>70733</v>
      </c>
      <c r="S36" s="29">
        <f t="shared" si="0"/>
        <v>4598</v>
      </c>
      <c r="T36" s="29"/>
      <c r="U36" s="24">
        <f t="shared" si="2"/>
        <v>6.5005018873792997</v>
      </c>
      <c r="V36" s="24"/>
      <c r="X36" t="s">
        <v>214</v>
      </c>
      <c r="Y36" t="s">
        <v>216</v>
      </c>
      <c r="Z36" t="str">
        <f t="shared" si="3"/>
        <v>LS20LS21</v>
      </c>
      <c r="AA36" s="29">
        <f t="shared" si="4"/>
        <v>621.33333333333337</v>
      </c>
      <c r="AC36" t="s">
        <v>214</v>
      </c>
      <c r="AD36" t="s">
        <v>216</v>
      </c>
      <c r="AE36" t="str">
        <f t="shared" si="5"/>
        <v>LS20LS21</v>
      </c>
      <c r="AF36" s="29">
        <f t="shared" si="7"/>
        <v>511.25</v>
      </c>
    </row>
    <row r="37" spans="2:32" x14ac:dyDescent="0.25">
      <c r="B37" s="69" t="s">
        <v>217</v>
      </c>
      <c r="C37" s="135">
        <v>84699</v>
      </c>
      <c r="D37" s="35"/>
      <c r="F37" s="7" t="s">
        <v>217</v>
      </c>
      <c r="G37" s="116">
        <v>81441</v>
      </c>
      <c r="H37"/>
      <c r="L37" s="7" t="s">
        <v>217</v>
      </c>
      <c r="M37" s="3">
        <v>77195</v>
      </c>
      <c r="Q37" s="27">
        <v>72483</v>
      </c>
      <c r="S37" s="29">
        <f t="shared" si="0"/>
        <v>4712</v>
      </c>
      <c r="T37" s="29"/>
      <c r="U37" s="24">
        <f t="shared" si="2"/>
        <v>6.5008346784763322</v>
      </c>
      <c r="V37" s="24"/>
      <c r="X37" t="s">
        <v>216</v>
      </c>
      <c r="Y37" t="s">
        <v>218</v>
      </c>
      <c r="Z37" t="str">
        <f t="shared" si="3"/>
        <v>LS21LS22</v>
      </c>
      <c r="AA37" s="29">
        <f t="shared" si="4"/>
        <v>639</v>
      </c>
      <c r="AC37" t="s">
        <v>216</v>
      </c>
      <c r="AD37" t="s">
        <v>218</v>
      </c>
      <c r="AE37" t="str">
        <f t="shared" si="5"/>
        <v>LS21LS22</v>
      </c>
      <c r="AF37" s="29">
        <f t="shared" si="7"/>
        <v>526</v>
      </c>
    </row>
    <row r="38" spans="2:32" x14ac:dyDescent="0.25">
      <c r="B38" s="69" t="s">
        <v>219</v>
      </c>
      <c r="C38" s="135">
        <v>86803</v>
      </c>
      <c r="D38" s="35"/>
      <c r="F38" s="7" t="s">
        <v>219</v>
      </c>
      <c r="G38" s="116">
        <v>83464</v>
      </c>
      <c r="H38"/>
      <c r="L38" s="7" t="s">
        <v>219</v>
      </c>
      <c r="M38" s="3">
        <v>79112</v>
      </c>
      <c r="Q38" s="27">
        <v>74283</v>
      </c>
      <c r="S38" s="29">
        <f t="shared" si="0"/>
        <v>4829</v>
      </c>
      <c r="T38" s="29"/>
      <c r="U38" s="24">
        <f t="shared" si="2"/>
        <v>6.5008144528357761</v>
      </c>
      <c r="V38" s="24"/>
      <c r="X38" t="s">
        <v>218</v>
      </c>
      <c r="Y38" t="s">
        <v>220</v>
      </c>
      <c r="Z38" t="str">
        <f t="shared" si="3"/>
        <v>LS22LS23</v>
      </c>
      <c r="AA38" s="29">
        <f t="shared" si="4"/>
        <v>652.66666666666663</v>
      </c>
      <c r="AC38" t="s">
        <v>218</v>
      </c>
      <c r="AD38" t="s">
        <v>220</v>
      </c>
      <c r="AE38" t="str">
        <f t="shared" si="5"/>
        <v>LS22LS23</v>
      </c>
      <c r="AF38" s="29">
        <f t="shared" si="7"/>
        <v>537</v>
      </c>
    </row>
    <row r="39" spans="2:32" x14ac:dyDescent="0.25">
      <c r="B39" s="69" t="s">
        <v>221</v>
      </c>
      <c r="C39" s="135">
        <v>88951</v>
      </c>
      <c r="D39" s="35"/>
      <c r="F39" s="7" t="s">
        <v>221</v>
      </c>
      <c r="G39" s="116">
        <v>85529</v>
      </c>
      <c r="H39"/>
      <c r="L39" s="7" t="s">
        <v>221</v>
      </c>
      <c r="M39" s="3">
        <v>81070</v>
      </c>
      <c r="Q39" s="27">
        <v>76122</v>
      </c>
      <c r="S39" s="29">
        <f t="shared" si="0"/>
        <v>4948</v>
      </c>
      <c r="T39" s="29"/>
      <c r="U39" s="24">
        <f t="shared" si="2"/>
        <v>6.5000919576469345</v>
      </c>
      <c r="V39" s="24"/>
      <c r="X39" t="s">
        <v>220</v>
      </c>
      <c r="Y39" t="s">
        <v>222</v>
      </c>
      <c r="Z39" t="str">
        <f t="shared" si="3"/>
        <v>LS23LS24</v>
      </c>
      <c r="AA39" s="29">
        <f t="shared" si="4"/>
        <v>670.33333333333337</v>
      </c>
      <c r="AC39" t="s">
        <v>220</v>
      </c>
      <c r="AD39" t="s">
        <v>222</v>
      </c>
      <c r="AE39" t="str">
        <f t="shared" si="5"/>
        <v>LS23LS24</v>
      </c>
      <c r="AF39" s="29">
        <f t="shared" si="7"/>
        <v>551.75</v>
      </c>
    </row>
    <row r="40" spans="2:32" x14ac:dyDescent="0.25">
      <c r="B40" s="69" t="s">
        <v>223</v>
      </c>
      <c r="C40" s="135">
        <v>91158</v>
      </c>
      <c r="D40" s="35"/>
      <c r="F40" s="7" t="s">
        <v>223</v>
      </c>
      <c r="G40" s="116">
        <v>87651</v>
      </c>
      <c r="H40"/>
      <c r="L40" s="7" t="s">
        <v>223</v>
      </c>
      <c r="M40" s="3">
        <v>83081</v>
      </c>
      <c r="Q40" s="27">
        <v>78010</v>
      </c>
      <c r="S40" s="29">
        <f t="shared" si="0"/>
        <v>5071</v>
      </c>
      <c r="T40" s="29"/>
      <c r="U40" s="24">
        <f t="shared" si="2"/>
        <v>6.5004486604281499</v>
      </c>
      <c r="V40" s="24"/>
      <c r="X40" t="s">
        <v>222</v>
      </c>
      <c r="Y40" t="s">
        <v>224</v>
      </c>
      <c r="Z40" t="str">
        <f t="shared" si="3"/>
        <v>LS24LS25</v>
      </c>
      <c r="AA40" s="29">
        <f t="shared" si="4"/>
        <v>688.33333333333337</v>
      </c>
      <c r="AC40" t="s">
        <v>222</v>
      </c>
      <c r="AD40" t="s">
        <v>224</v>
      </c>
      <c r="AE40" t="str">
        <f t="shared" si="5"/>
        <v>LS24LS25</v>
      </c>
      <c r="AF40" s="29">
        <f t="shared" si="7"/>
        <v>566.5</v>
      </c>
    </row>
    <row r="41" spans="2:32" x14ac:dyDescent="0.25">
      <c r="B41" s="69" t="s">
        <v>225</v>
      </c>
      <c r="C41" s="135">
        <v>93424</v>
      </c>
      <c r="D41" s="35"/>
      <c r="F41" s="7" t="s">
        <v>225</v>
      </c>
      <c r="G41" s="116">
        <v>89830</v>
      </c>
      <c r="H41"/>
      <c r="L41" s="7" t="s">
        <v>225</v>
      </c>
      <c r="M41" s="3">
        <v>85146</v>
      </c>
      <c r="Q41" s="27">
        <v>79949</v>
      </c>
      <c r="S41" s="29">
        <f t="shared" si="0"/>
        <v>5197</v>
      </c>
      <c r="T41" s="29"/>
      <c r="U41" s="24">
        <f t="shared" si="2"/>
        <v>6.5003940011757493</v>
      </c>
      <c r="V41" s="24"/>
      <c r="X41" t="s">
        <v>224</v>
      </c>
      <c r="Y41" t="s">
        <v>226</v>
      </c>
      <c r="Z41" t="str">
        <f t="shared" si="3"/>
        <v>LS25LS26</v>
      </c>
      <c r="AA41" s="29">
        <f t="shared" si="4"/>
        <v>702.33333333333337</v>
      </c>
      <c r="AC41" t="s">
        <v>224</v>
      </c>
      <c r="AD41" t="s">
        <v>226</v>
      </c>
      <c r="AE41" t="str">
        <f t="shared" si="5"/>
        <v>LS25LS26</v>
      </c>
      <c r="AF41" s="29">
        <f t="shared" si="7"/>
        <v>577.75</v>
      </c>
    </row>
    <row r="42" spans="2:32" x14ac:dyDescent="0.25">
      <c r="B42" s="69" t="s">
        <v>227</v>
      </c>
      <c r="C42" s="135">
        <v>95735</v>
      </c>
      <c r="D42" s="35"/>
      <c r="F42" s="7" t="s">
        <v>227</v>
      </c>
      <c r="G42" s="116">
        <v>92052</v>
      </c>
      <c r="H42"/>
      <c r="L42" s="7" t="s">
        <v>227</v>
      </c>
      <c r="M42" s="3">
        <v>87253</v>
      </c>
      <c r="Q42" s="27">
        <v>81927</v>
      </c>
      <c r="S42" s="29">
        <f t="shared" si="0"/>
        <v>5326</v>
      </c>
      <c r="T42" s="29"/>
      <c r="U42" s="24">
        <f t="shared" si="2"/>
        <v>6.5009093461252094</v>
      </c>
      <c r="V42" s="24"/>
      <c r="X42" t="s">
        <v>226</v>
      </c>
      <c r="Y42" t="s">
        <v>228</v>
      </c>
      <c r="Z42" t="str">
        <f t="shared" si="3"/>
        <v>LS26LS27</v>
      </c>
      <c r="AA42" s="29">
        <f t="shared" si="4"/>
        <v>720.33333333333337</v>
      </c>
      <c r="AC42" t="s">
        <v>226</v>
      </c>
      <c r="AD42" t="s">
        <v>228</v>
      </c>
      <c r="AE42" t="str">
        <f t="shared" si="5"/>
        <v>LS26LS27</v>
      </c>
      <c r="AF42" s="29">
        <f t="shared" si="7"/>
        <v>592.75</v>
      </c>
    </row>
    <row r="43" spans="2:32" x14ac:dyDescent="0.25">
      <c r="B43" s="69" t="s">
        <v>229</v>
      </c>
      <c r="C43" s="135">
        <v>98106</v>
      </c>
      <c r="D43" s="35"/>
      <c r="F43" s="7" t="s">
        <v>229</v>
      </c>
      <c r="G43" s="116">
        <v>94332</v>
      </c>
      <c r="H43"/>
      <c r="L43" s="7" t="s">
        <v>229</v>
      </c>
      <c r="M43" s="3">
        <v>89414</v>
      </c>
      <c r="Q43" s="27">
        <v>83956</v>
      </c>
      <c r="S43" s="29">
        <f t="shared" si="0"/>
        <v>5458</v>
      </c>
      <c r="T43" s="29"/>
      <c r="U43" s="24">
        <f t="shared" si="2"/>
        <v>6.5010243460860453</v>
      </c>
      <c r="V43" s="24"/>
      <c r="X43" t="s">
        <v>228</v>
      </c>
      <c r="Y43" t="s">
        <v>230</v>
      </c>
      <c r="Z43" t="str">
        <f t="shared" si="3"/>
        <v>LS27LS28</v>
      </c>
      <c r="AA43" s="29">
        <f t="shared" si="4"/>
        <v>739.66666666666663</v>
      </c>
      <c r="AC43" t="s">
        <v>228</v>
      </c>
      <c r="AD43" t="s">
        <v>230</v>
      </c>
      <c r="AE43" t="str">
        <f t="shared" si="5"/>
        <v>LS27LS28</v>
      </c>
      <c r="AF43" s="29">
        <f t="shared" si="7"/>
        <v>608.5</v>
      </c>
    </row>
    <row r="44" spans="2:32" x14ac:dyDescent="0.25">
      <c r="B44" s="69" t="s">
        <v>231</v>
      </c>
      <c r="C44" s="135">
        <v>100540</v>
      </c>
      <c r="D44" s="35"/>
      <c r="F44" s="7" t="s">
        <v>231</v>
      </c>
      <c r="G44" s="116">
        <v>96673</v>
      </c>
      <c r="H44"/>
      <c r="L44" s="7" t="s">
        <v>231</v>
      </c>
      <c r="M44" s="3">
        <v>91633</v>
      </c>
      <c r="Q44" s="27">
        <v>86040</v>
      </c>
      <c r="S44" s="29">
        <f t="shared" si="0"/>
        <v>5593</v>
      </c>
      <c r="T44" s="29"/>
      <c r="U44" s="24">
        <f t="shared" si="2"/>
        <v>6.5004649000464907</v>
      </c>
      <c r="V44" s="24"/>
      <c r="X44" t="s">
        <v>230</v>
      </c>
      <c r="Y44" t="s">
        <v>232</v>
      </c>
      <c r="Z44" t="str">
        <f t="shared" si="3"/>
        <v>LS28LS29</v>
      </c>
      <c r="AA44" s="29">
        <f t="shared" si="4"/>
        <v>756.33333333333337</v>
      </c>
      <c r="AC44" t="s">
        <v>230</v>
      </c>
      <c r="AD44" t="s">
        <v>232</v>
      </c>
      <c r="AE44" t="str">
        <f t="shared" si="5"/>
        <v>LS28LS29</v>
      </c>
      <c r="AF44" s="29">
        <f t="shared" si="7"/>
        <v>622.5</v>
      </c>
    </row>
    <row r="45" spans="2:32" x14ac:dyDescent="0.25">
      <c r="B45" s="69" t="s">
        <v>233</v>
      </c>
      <c r="C45" s="135">
        <v>103030</v>
      </c>
      <c r="D45" s="35"/>
      <c r="F45" s="7" t="s">
        <v>233</v>
      </c>
      <c r="G45" s="116">
        <v>99067</v>
      </c>
      <c r="H45"/>
      <c r="L45" s="7" t="s">
        <v>233</v>
      </c>
      <c r="M45" s="3">
        <v>93902</v>
      </c>
      <c r="Q45" s="27">
        <v>88170</v>
      </c>
      <c r="S45" s="29">
        <f t="shared" si="0"/>
        <v>5732</v>
      </c>
      <c r="T45" s="29"/>
      <c r="U45" s="24">
        <f t="shared" si="2"/>
        <v>6.5010774639900193</v>
      </c>
      <c r="V45" s="24"/>
      <c r="X45" t="s">
        <v>232</v>
      </c>
      <c r="Y45" t="s">
        <v>234</v>
      </c>
      <c r="Z45" t="str">
        <f t="shared" si="3"/>
        <v>LS29LS30</v>
      </c>
      <c r="AA45" s="29">
        <f t="shared" si="4"/>
        <v>779</v>
      </c>
      <c r="AC45" t="s">
        <v>232</v>
      </c>
      <c r="AD45" t="s">
        <v>234</v>
      </c>
      <c r="AE45" t="str">
        <f t="shared" si="5"/>
        <v>LS29LS30</v>
      </c>
      <c r="AF45" s="29">
        <f t="shared" si="7"/>
        <v>641.25</v>
      </c>
    </row>
    <row r="46" spans="2:32" x14ac:dyDescent="0.25">
      <c r="B46" s="69" t="s">
        <v>235</v>
      </c>
      <c r="C46" s="135">
        <v>105595</v>
      </c>
      <c r="D46" s="35"/>
      <c r="F46" s="7" t="s">
        <v>235</v>
      </c>
      <c r="G46" s="116">
        <v>101533</v>
      </c>
      <c r="H46"/>
      <c r="L46" s="7" t="s">
        <v>235</v>
      </c>
      <c r="M46" s="3">
        <v>96239</v>
      </c>
      <c r="Q46" s="27">
        <v>90365</v>
      </c>
      <c r="S46" s="29">
        <f t="shared" si="0"/>
        <v>5874</v>
      </c>
      <c r="T46" s="29"/>
      <c r="U46" s="24">
        <f t="shared" si="2"/>
        <v>6.5003043213633589</v>
      </c>
      <c r="V46" s="24"/>
      <c r="X46" t="s">
        <v>234</v>
      </c>
      <c r="Y46" t="s">
        <v>236</v>
      </c>
      <c r="Z46" t="str">
        <f t="shared" si="3"/>
        <v>LS30LS31</v>
      </c>
      <c r="AA46" s="29">
        <f t="shared" si="4"/>
        <v>792.33333333333337</v>
      </c>
      <c r="AC46" t="s">
        <v>234</v>
      </c>
      <c r="AD46" t="s">
        <v>236</v>
      </c>
      <c r="AE46" t="str">
        <f t="shared" si="5"/>
        <v>LS30LS31</v>
      </c>
      <c r="AF46" s="29">
        <f t="shared" si="7"/>
        <v>651.75</v>
      </c>
    </row>
    <row r="47" spans="2:32" x14ac:dyDescent="0.25">
      <c r="B47" s="69" t="s">
        <v>237</v>
      </c>
      <c r="C47" s="135">
        <v>108202</v>
      </c>
      <c r="D47" s="35"/>
      <c r="F47" s="7" t="s">
        <v>237</v>
      </c>
      <c r="G47" s="116">
        <v>104040</v>
      </c>
      <c r="H47"/>
      <c r="L47" s="7" t="s">
        <v>237</v>
      </c>
      <c r="M47" s="3">
        <v>98616</v>
      </c>
      <c r="Q47" s="27">
        <v>92597</v>
      </c>
      <c r="S47" s="29">
        <f t="shared" si="0"/>
        <v>6019</v>
      </c>
      <c r="T47" s="29"/>
      <c r="U47" s="24">
        <f t="shared" si="2"/>
        <v>6.5002105899759171</v>
      </c>
      <c r="V47" s="24"/>
      <c r="X47" t="s">
        <v>236</v>
      </c>
      <c r="Y47" t="s">
        <v>238</v>
      </c>
      <c r="Z47" t="str">
        <f t="shared" si="3"/>
        <v>LS31LS32</v>
      </c>
      <c r="AA47" s="29">
        <f t="shared" si="4"/>
        <v>817</v>
      </c>
      <c r="AC47" t="s">
        <v>236</v>
      </c>
      <c r="AD47" t="s">
        <v>238</v>
      </c>
      <c r="AE47" t="str">
        <f t="shared" si="5"/>
        <v>LS31LS32</v>
      </c>
      <c r="AF47" s="29">
        <f t="shared" si="7"/>
        <v>672.5</v>
      </c>
    </row>
    <row r="48" spans="2:32" x14ac:dyDescent="0.25">
      <c r="B48" s="69" t="s">
        <v>239</v>
      </c>
      <c r="C48" s="135">
        <v>110892</v>
      </c>
      <c r="D48" s="35"/>
      <c r="F48" s="7" t="s">
        <v>239</v>
      </c>
      <c r="G48" s="116">
        <v>106626</v>
      </c>
      <c r="H48"/>
      <c r="L48" s="7" t="s">
        <v>239</v>
      </c>
      <c r="M48" s="3">
        <v>101067</v>
      </c>
      <c r="Q48" s="27">
        <v>94898</v>
      </c>
      <c r="S48" s="29">
        <f t="shared" si="0"/>
        <v>6169</v>
      </c>
      <c r="T48" s="29"/>
      <c r="U48" s="24">
        <f t="shared" si="2"/>
        <v>6.5006638706822066</v>
      </c>
      <c r="V48" s="24"/>
      <c r="X48" t="s">
        <v>238</v>
      </c>
      <c r="Y48" t="s">
        <v>240</v>
      </c>
      <c r="Z48" t="str">
        <f t="shared" si="3"/>
        <v>LS32LS33</v>
      </c>
      <c r="AA48" s="29">
        <f t="shared" si="4"/>
        <v>837</v>
      </c>
      <c r="AC48" t="s">
        <v>238</v>
      </c>
      <c r="AD48" t="s">
        <v>240</v>
      </c>
      <c r="AE48" t="str">
        <f t="shared" si="5"/>
        <v>LS32LS33</v>
      </c>
      <c r="AF48" s="29">
        <f t="shared" si="7"/>
        <v>688.5</v>
      </c>
    </row>
    <row r="49" spans="2:32" x14ac:dyDescent="0.25">
      <c r="B49" s="69" t="s">
        <v>241</v>
      </c>
      <c r="C49" s="135">
        <v>113646</v>
      </c>
      <c r="D49" s="35"/>
      <c r="F49" s="7" t="s">
        <v>241</v>
      </c>
      <c r="G49" s="116">
        <v>109275</v>
      </c>
      <c r="H49"/>
      <c r="L49" s="7" t="s">
        <v>241</v>
      </c>
      <c r="M49" s="3">
        <v>103578</v>
      </c>
      <c r="Q49" s="27">
        <v>97256</v>
      </c>
      <c r="S49" s="29" t="e">
        <f>+#REF!-Q49</f>
        <v>#REF!</v>
      </c>
      <c r="T49" s="29"/>
      <c r="U49" s="24" t="e">
        <f t="shared" si="2"/>
        <v>#REF!</v>
      </c>
      <c r="V49" s="24"/>
      <c r="X49" t="s">
        <v>240</v>
      </c>
      <c r="Y49" t="s">
        <v>242</v>
      </c>
      <c r="Z49" t="str">
        <f t="shared" si="3"/>
        <v>LS33LS34</v>
      </c>
      <c r="AA49" s="29">
        <f t="shared" si="4"/>
        <v>853.33333333333337</v>
      </c>
      <c r="AC49" t="s">
        <v>240</v>
      </c>
      <c r="AD49" t="s">
        <v>242</v>
      </c>
      <c r="AE49" t="str">
        <f t="shared" si="5"/>
        <v>LS33LS34</v>
      </c>
      <c r="AF49" s="29">
        <f t="shared" si="7"/>
        <v>702.5</v>
      </c>
    </row>
    <row r="50" spans="2:32" x14ac:dyDescent="0.25">
      <c r="B50" s="69" t="s">
        <v>243</v>
      </c>
      <c r="C50" s="135">
        <v>116456</v>
      </c>
      <c r="D50" s="35"/>
      <c r="F50" s="7" t="s">
        <v>243</v>
      </c>
      <c r="G50" s="116">
        <v>111976</v>
      </c>
      <c r="H50"/>
      <c r="L50" s="7" t="s">
        <v>243</v>
      </c>
      <c r="M50" s="3">
        <v>106138</v>
      </c>
      <c r="Q50" s="27">
        <v>44523</v>
      </c>
      <c r="S50" s="29">
        <f t="shared" ref="S50:S67" si="8">+M60-Q50</f>
        <v>2894</v>
      </c>
      <c r="T50" s="29"/>
      <c r="U50" s="24">
        <f t="shared" si="2"/>
        <v>6.500011230150708</v>
      </c>
      <c r="V50" s="24"/>
      <c r="X50" t="s">
        <v>242</v>
      </c>
      <c r="Y50" t="s">
        <v>244</v>
      </c>
      <c r="Z50" t="str">
        <f t="shared" si="3"/>
        <v>LS34LS35</v>
      </c>
      <c r="AA50" s="29">
        <f t="shared" si="4"/>
        <v>879.33333333333337</v>
      </c>
      <c r="AC50" t="s">
        <v>242</v>
      </c>
      <c r="AD50" t="s">
        <v>244</v>
      </c>
      <c r="AE50" t="str">
        <f t="shared" si="5"/>
        <v>LS34LS35</v>
      </c>
      <c r="AF50" s="29">
        <f t="shared" si="7"/>
        <v>723.5</v>
      </c>
    </row>
    <row r="51" spans="2:32" x14ac:dyDescent="0.25">
      <c r="B51" s="69" t="s">
        <v>245</v>
      </c>
      <c r="C51" s="135">
        <v>119350</v>
      </c>
      <c r="D51" s="35"/>
      <c r="F51" s="7" t="s">
        <v>245</v>
      </c>
      <c r="G51" s="116">
        <v>114759</v>
      </c>
      <c r="H51"/>
      <c r="L51" s="7" t="s">
        <v>245</v>
      </c>
      <c r="M51" s="3">
        <v>108776</v>
      </c>
      <c r="Q51" s="27">
        <v>45639</v>
      </c>
      <c r="S51" s="29">
        <f t="shared" si="8"/>
        <v>2967</v>
      </c>
      <c r="T51" s="29"/>
      <c r="U51" s="24">
        <f t="shared" si="2"/>
        <v>6.5010188654440277</v>
      </c>
      <c r="V51" s="24"/>
      <c r="X51" t="s">
        <v>244</v>
      </c>
      <c r="Y51" t="s">
        <v>246</v>
      </c>
      <c r="Z51" t="str">
        <f t="shared" si="3"/>
        <v>LS35LS36</v>
      </c>
      <c r="AA51" s="29">
        <f t="shared" si="4"/>
        <v>898</v>
      </c>
      <c r="AC51" t="s">
        <v>244</v>
      </c>
      <c r="AD51" t="s">
        <v>246</v>
      </c>
      <c r="AE51" t="str">
        <f t="shared" si="5"/>
        <v>LS35LS36</v>
      </c>
      <c r="AF51" s="29">
        <f t="shared" si="7"/>
        <v>739</v>
      </c>
    </row>
    <row r="52" spans="2:32" x14ac:dyDescent="0.25">
      <c r="B52" s="69" t="s">
        <v>247</v>
      </c>
      <c r="C52" s="135">
        <v>122306</v>
      </c>
      <c r="D52" s="35"/>
      <c r="F52" s="7" t="s">
        <v>247</v>
      </c>
      <c r="G52" s="116">
        <v>117601</v>
      </c>
      <c r="H52"/>
      <c r="L52" s="7" t="s">
        <v>247</v>
      </c>
      <c r="M52" s="3">
        <v>111470</v>
      </c>
      <c r="Q52" s="27">
        <v>46778</v>
      </c>
      <c r="S52" s="29">
        <f t="shared" si="8"/>
        <v>3041</v>
      </c>
      <c r="T52" s="29"/>
      <c r="U52" s="24">
        <f t="shared" si="2"/>
        <v>6.5009192355380732</v>
      </c>
      <c r="V52" s="24"/>
      <c r="X52" t="s">
        <v>246</v>
      </c>
      <c r="Y52" t="s">
        <v>248</v>
      </c>
      <c r="Z52" t="str">
        <f t="shared" si="3"/>
        <v>LS36LS37</v>
      </c>
      <c r="AA52" s="29">
        <f t="shared" si="4"/>
        <v>923.33333333333337</v>
      </c>
      <c r="AC52" t="s">
        <v>246</v>
      </c>
      <c r="AD52" t="s">
        <v>248</v>
      </c>
      <c r="AE52" t="str">
        <f t="shared" si="5"/>
        <v>LS36LS37</v>
      </c>
      <c r="AF52" s="29">
        <f t="shared" si="7"/>
        <v>759.75</v>
      </c>
    </row>
    <row r="53" spans="2:32" x14ac:dyDescent="0.25">
      <c r="B53" s="69" t="s">
        <v>249</v>
      </c>
      <c r="C53" s="135">
        <v>125345</v>
      </c>
      <c r="D53" s="35"/>
      <c r="F53" s="7" t="s">
        <v>249</v>
      </c>
      <c r="G53" s="116">
        <v>120524</v>
      </c>
      <c r="H53"/>
      <c r="L53" s="7" t="s">
        <v>249</v>
      </c>
      <c r="M53" s="3">
        <v>114240</v>
      </c>
      <c r="Q53" s="27">
        <v>47941</v>
      </c>
      <c r="S53" s="29">
        <f t="shared" si="8"/>
        <v>3117</v>
      </c>
      <c r="T53" s="29"/>
      <c r="U53" s="24">
        <f t="shared" si="2"/>
        <v>6.5017417242026658</v>
      </c>
      <c r="V53" s="24"/>
      <c r="X53" t="s">
        <v>248</v>
      </c>
      <c r="Y53" t="s">
        <v>250</v>
      </c>
      <c r="Z53" t="str">
        <f t="shared" si="3"/>
        <v>LS37LS38</v>
      </c>
      <c r="AA53" s="29">
        <f t="shared" si="4"/>
        <v>942.33333333333337</v>
      </c>
      <c r="AC53" t="s">
        <v>248</v>
      </c>
      <c r="AD53" t="s">
        <v>250</v>
      </c>
      <c r="AE53" t="str">
        <f t="shared" si="5"/>
        <v>LS37LS38</v>
      </c>
      <c r="AF53" s="29">
        <f t="shared" si="7"/>
        <v>775.5</v>
      </c>
    </row>
    <row r="54" spans="2:32" x14ac:dyDescent="0.25">
      <c r="B54" s="69" t="s">
        <v>251</v>
      </c>
      <c r="C54" s="135">
        <v>128447</v>
      </c>
      <c r="D54" s="35"/>
      <c r="F54" s="7" t="s">
        <v>251</v>
      </c>
      <c r="G54" s="116">
        <v>123506</v>
      </c>
      <c r="H54"/>
      <c r="L54" s="7" t="s">
        <v>251</v>
      </c>
      <c r="M54" s="3">
        <v>117067</v>
      </c>
      <c r="Q54" s="27">
        <v>49136</v>
      </c>
      <c r="S54" s="29">
        <f t="shared" si="8"/>
        <v>3194</v>
      </c>
      <c r="T54" s="29"/>
      <c r="U54" s="24">
        <f t="shared" si="2"/>
        <v>6.5003256268316507</v>
      </c>
      <c r="V54" s="24"/>
      <c r="X54" t="s">
        <v>250</v>
      </c>
      <c r="Y54" t="s">
        <v>252</v>
      </c>
      <c r="Z54" t="str">
        <f t="shared" si="3"/>
        <v>LS38LS39</v>
      </c>
      <c r="AA54" s="29">
        <f t="shared" si="4"/>
        <v>951.33333333333337</v>
      </c>
      <c r="AC54" t="s">
        <v>250</v>
      </c>
      <c r="AD54" t="s">
        <v>252</v>
      </c>
      <c r="AE54" t="str">
        <f t="shared" si="5"/>
        <v>LS38LS39</v>
      </c>
      <c r="AF54" s="29">
        <f t="shared" si="7"/>
        <v>782.75</v>
      </c>
    </row>
    <row r="55" spans="2:32" x14ac:dyDescent="0.25">
      <c r="B55" s="69" t="s">
        <v>253</v>
      </c>
      <c r="C55" s="135">
        <v>131578</v>
      </c>
      <c r="D55" s="35"/>
      <c r="F55" s="7" t="s">
        <v>253</v>
      </c>
      <c r="G55" s="116">
        <v>126517</v>
      </c>
      <c r="H55"/>
      <c r="L55" s="7" t="s">
        <v>253</v>
      </c>
      <c r="M55" s="3">
        <v>119921</v>
      </c>
      <c r="Q55" s="27">
        <v>50368</v>
      </c>
      <c r="S55" s="29">
        <f t="shared" si="8"/>
        <v>3274</v>
      </c>
      <c r="T55" s="29"/>
      <c r="U55" s="24">
        <f t="shared" si="2"/>
        <v>6.5001588310038123</v>
      </c>
      <c r="V55" s="24"/>
      <c r="X55" t="s">
        <v>252</v>
      </c>
      <c r="Y55" t="s">
        <v>254</v>
      </c>
      <c r="Z55" t="str">
        <f t="shared" si="3"/>
        <v>LS39LS40</v>
      </c>
      <c r="AA55" s="29">
        <f t="shared" si="4"/>
        <v>997</v>
      </c>
      <c r="AC55" t="s">
        <v>252</v>
      </c>
      <c r="AD55" t="s">
        <v>254</v>
      </c>
      <c r="AE55" t="str">
        <f t="shared" si="5"/>
        <v>LS39LS40</v>
      </c>
      <c r="AF55" s="29">
        <f t="shared" si="7"/>
        <v>820.5</v>
      </c>
    </row>
    <row r="56" spans="2:32" x14ac:dyDescent="0.25">
      <c r="B56" s="69" t="s">
        <v>255</v>
      </c>
      <c r="C56" s="135">
        <v>134860</v>
      </c>
      <c r="D56" s="35"/>
      <c r="F56" s="7" t="s">
        <v>255</v>
      </c>
      <c r="G56" s="116">
        <v>129673</v>
      </c>
      <c r="H56"/>
      <c r="L56" s="7" t="s">
        <v>255</v>
      </c>
      <c r="M56" s="3">
        <v>122912</v>
      </c>
      <c r="Q56" s="27">
        <v>51725</v>
      </c>
      <c r="S56" s="29">
        <f t="shared" si="8"/>
        <v>3363</v>
      </c>
      <c r="T56" s="29"/>
      <c r="U56" s="24">
        <f t="shared" si="2"/>
        <v>6.5016916384726926</v>
      </c>
      <c r="V56" s="24"/>
      <c r="X56" t="s">
        <v>254</v>
      </c>
      <c r="Y56" t="s">
        <v>256</v>
      </c>
      <c r="Z56" t="str">
        <f t="shared" si="3"/>
        <v>LS40LS41</v>
      </c>
      <c r="AA56" s="29">
        <f t="shared" si="4"/>
        <v>1023.6666666666666</v>
      </c>
      <c r="AC56" t="s">
        <v>254</v>
      </c>
      <c r="AD56" t="s">
        <v>256</v>
      </c>
      <c r="AE56" t="str">
        <f t="shared" si="5"/>
        <v>LS40LS41</v>
      </c>
      <c r="AF56" s="29">
        <f t="shared" si="7"/>
        <v>842.5</v>
      </c>
    </row>
    <row r="57" spans="2:32" x14ac:dyDescent="0.25">
      <c r="B57" s="69" t="s">
        <v>257</v>
      </c>
      <c r="C57" s="135">
        <v>138230</v>
      </c>
      <c r="D57" s="35"/>
      <c r="F57" s="7" t="s">
        <v>257</v>
      </c>
      <c r="G57" s="116">
        <v>132913</v>
      </c>
      <c r="H57"/>
      <c r="L57" s="7" t="s">
        <v>257</v>
      </c>
      <c r="M57" s="3">
        <v>125983</v>
      </c>
      <c r="Q57" s="27">
        <v>52917</v>
      </c>
      <c r="S57" s="29">
        <f t="shared" si="8"/>
        <v>3440</v>
      </c>
      <c r="T57" s="29"/>
      <c r="U57" s="24">
        <f t="shared" si="2"/>
        <v>6.5007464519908531</v>
      </c>
      <c r="V57" s="24"/>
      <c r="X57" t="s">
        <v>256</v>
      </c>
      <c r="Y57" t="s">
        <v>258</v>
      </c>
      <c r="Z57" t="str">
        <f t="shared" si="3"/>
        <v>LS41LS42</v>
      </c>
      <c r="AA57" s="29">
        <f t="shared" si="4"/>
        <v>1052.3333333333333</v>
      </c>
      <c r="AC57" t="s">
        <v>256</v>
      </c>
      <c r="AD57" t="s">
        <v>258</v>
      </c>
      <c r="AE57" t="str">
        <f t="shared" si="5"/>
        <v>LS41LS42</v>
      </c>
      <c r="AF57" s="29">
        <f t="shared" si="7"/>
        <v>865.75</v>
      </c>
    </row>
    <row r="58" spans="2:32" x14ac:dyDescent="0.25">
      <c r="B58" s="69" t="s">
        <v>259</v>
      </c>
      <c r="C58" s="135">
        <v>141693</v>
      </c>
      <c r="D58" s="35"/>
      <c r="F58" s="7" t="s">
        <v>259</v>
      </c>
      <c r="G58" s="116">
        <v>136243</v>
      </c>
      <c r="H58"/>
      <c r="L58" s="7" t="s">
        <v>259</v>
      </c>
      <c r="M58" s="3">
        <v>129140</v>
      </c>
      <c r="Q58" s="27">
        <v>54239</v>
      </c>
      <c r="S58" s="29">
        <f t="shared" si="8"/>
        <v>3526</v>
      </c>
      <c r="T58" s="29"/>
      <c r="U58" s="24">
        <f t="shared" si="2"/>
        <v>6.5008573166909418</v>
      </c>
      <c r="V58" s="24"/>
      <c r="X58" t="s">
        <v>258</v>
      </c>
      <c r="Y58" t="s">
        <v>260</v>
      </c>
      <c r="Z58" t="str">
        <f t="shared" si="3"/>
        <v>LS42LS43</v>
      </c>
      <c r="AA58" s="29">
        <f t="shared" si="4"/>
        <v>638.66666666666663</v>
      </c>
      <c r="AC58" t="s">
        <v>258</v>
      </c>
      <c r="AD58" t="s">
        <v>260</v>
      </c>
      <c r="AE58" t="str">
        <f t="shared" si="5"/>
        <v>LS42LS43</v>
      </c>
      <c r="AF58" s="29">
        <f t="shared" si="7"/>
        <v>525.75</v>
      </c>
    </row>
    <row r="59" spans="2:32" x14ac:dyDescent="0.25">
      <c r="B59" s="69" t="s">
        <v>261</v>
      </c>
      <c r="C59" s="135">
        <v>143796</v>
      </c>
      <c r="D59" s="35"/>
      <c r="F59" s="7" t="s">
        <v>261</v>
      </c>
      <c r="G59" s="116">
        <v>138265</v>
      </c>
      <c r="H59"/>
      <c r="L59" s="7" t="s">
        <v>261</v>
      </c>
      <c r="M59" s="3">
        <v>131056</v>
      </c>
      <c r="Q59" s="27">
        <v>55633</v>
      </c>
      <c r="S59" s="29">
        <f t="shared" si="8"/>
        <v>3617</v>
      </c>
      <c r="T59" s="29"/>
      <c r="U59" s="24">
        <f t="shared" si="2"/>
        <v>6.5015368576204766</v>
      </c>
      <c r="V59" s="24"/>
      <c r="X59" t="s">
        <v>260</v>
      </c>
      <c r="Y59" t="s">
        <v>262</v>
      </c>
      <c r="Z59" t="str">
        <f t="shared" si="3"/>
        <v>LS43LS44</v>
      </c>
      <c r="AA59" s="29">
        <f t="shared" si="4"/>
        <v>-27879.666666666668</v>
      </c>
      <c r="AC59" t="s">
        <v>260</v>
      </c>
      <c r="AD59" t="s">
        <v>262</v>
      </c>
      <c r="AE59" t="str">
        <f t="shared" si="5"/>
        <v>LS43LS44</v>
      </c>
      <c r="AF59" s="29">
        <f t="shared" si="7"/>
        <v>-22942.5</v>
      </c>
    </row>
    <row r="60" spans="2:32" x14ac:dyDescent="0.25">
      <c r="B60" s="69" t="s">
        <v>263</v>
      </c>
      <c r="C60" s="135">
        <v>52026</v>
      </c>
      <c r="D60" s="68" t="s">
        <v>264</v>
      </c>
      <c r="F60" s="7" t="s">
        <v>263</v>
      </c>
      <c r="G60" s="116">
        <v>50025</v>
      </c>
      <c r="H60" s="4" t="s">
        <v>264</v>
      </c>
      <c r="L60" s="7" t="s">
        <v>263</v>
      </c>
      <c r="M60" s="3">
        <v>47417</v>
      </c>
      <c r="N60" s="4" t="s">
        <v>264</v>
      </c>
      <c r="Q60" s="27">
        <v>57075</v>
      </c>
      <c r="S60" s="29">
        <f t="shared" si="8"/>
        <v>3710</v>
      </c>
      <c r="T60" s="29"/>
      <c r="U60" s="24">
        <f t="shared" si="2"/>
        <v>6.5002190100744635</v>
      </c>
      <c r="V60" s="24"/>
      <c r="X60" t="s">
        <v>262</v>
      </c>
      <c r="Y60" t="s">
        <v>265</v>
      </c>
      <c r="Z60" t="str">
        <f t="shared" si="3"/>
        <v>LS44LS45</v>
      </c>
      <c r="AA60" s="29">
        <f t="shared" si="4"/>
        <v>396.33333333333331</v>
      </c>
      <c r="AC60" t="s">
        <v>262</v>
      </c>
      <c r="AD60" t="s">
        <v>265</v>
      </c>
      <c r="AE60" t="str">
        <f t="shared" si="5"/>
        <v>LS44LS45</v>
      </c>
      <c r="AF60" s="29">
        <f t="shared" si="7"/>
        <v>326.5</v>
      </c>
    </row>
    <row r="61" spans="2:32" x14ac:dyDescent="0.25">
      <c r="B61" s="69" t="s">
        <v>266</v>
      </c>
      <c r="C61" s="135">
        <v>53332</v>
      </c>
      <c r="D61" s="35"/>
      <c r="F61" s="7" t="s">
        <v>266</v>
      </c>
      <c r="G61" s="116">
        <v>51280</v>
      </c>
      <c r="H61"/>
      <c r="L61" s="7" t="s">
        <v>266</v>
      </c>
      <c r="M61" s="3">
        <v>48606</v>
      </c>
      <c r="Q61" s="27">
        <v>58391</v>
      </c>
      <c r="S61" s="29">
        <f t="shared" si="8"/>
        <v>3796</v>
      </c>
      <c r="T61" s="29"/>
      <c r="U61" s="24">
        <f t="shared" si="2"/>
        <v>6.5010018667260363</v>
      </c>
      <c r="V61" s="24"/>
      <c r="X61" t="s">
        <v>265</v>
      </c>
      <c r="Y61" t="s">
        <v>267</v>
      </c>
      <c r="Z61" t="str">
        <f t="shared" si="3"/>
        <v>LS45LS46</v>
      </c>
      <c r="AA61" s="29">
        <f t="shared" si="4"/>
        <v>404.33333333333331</v>
      </c>
      <c r="AC61" t="s">
        <v>265</v>
      </c>
      <c r="AD61" t="s">
        <v>267</v>
      </c>
      <c r="AE61" t="str">
        <f t="shared" si="5"/>
        <v>LS45LS46</v>
      </c>
      <c r="AF61" s="29">
        <f t="shared" si="7"/>
        <v>332.75</v>
      </c>
    </row>
    <row r="62" spans="2:32" x14ac:dyDescent="0.25">
      <c r="B62" s="69" t="s">
        <v>268</v>
      </c>
      <c r="C62" s="135">
        <v>54663</v>
      </c>
      <c r="D62" s="35"/>
      <c r="F62" s="7" t="s">
        <v>268</v>
      </c>
      <c r="G62" s="116">
        <v>52560</v>
      </c>
      <c r="H62"/>
      <c r="L62" s="7" t="s">
        <v>268</v>
      </c>
      <c r="M62" s="3">
        <v>49819</v>
      </c>
      <c r="Q62" s="27">
        <v>59850</v>
      </c>
      <c r="S62" s="29">
        <f t="shared" si="8"/>
        <v>3891</v>
      </c>
      <c r="T62" s="29"/>
      <c r="U62" s="24">
        <f t="shared" si="2"/>
        <v>6.5012531328320797</v>
      </c>
      <c r="V62" s="24"/>
    </row>
    <row r="63" spans="2:32" x14ac:dyDescent="0.25">
      <c r="B63" s="69" t="s">
        <v>269</v>
      </c>
      <c r="C63" s="135">
        <v>56022</v>
      </c>
      <c r="D63" s="35"/>
      <c r="F63" s="7" t="s">
        <v>269</v>
      </c>
      <c r="G63" s="116">
        <v>53867</v>
      </c>
      <c r="H63"/>
      <c r="L63" s="7" t="s">
        <v>269</v>
      </c>
      <c r="M63" s="3">
        <v>51058</v>
      </c>
      <c r="Q63" s="27">
        <v>61343</v>
      </c>
      <c r="S63" s="29">
        <f t="shared" si="8"/>
        <v>3988</v>
      </c>
      <c r="T63" s="29"/>
      <c r="U63" s="24">
        <f t="shared" si="2"/>
        <v>6.501149275385945</v>
      </c>
      <c r="V63" s="24"/>
    </row>
    <row r="64" spans="2:32" x14ac:dyDescent="0.25">
      <c r="B64" s="69" t="s">
        <v>270</v>
      </c>
      <c r="C64" s="135">
        <v>57418</v>
      </c>
      <c r="D64" s="35"/>
      <c r="F64" s="7" t="s">
        <v>270</v>
      </c>
      <c r="G64" s="116">
        <v>55209</v>
      </c>
      <c r="H64"/>
      <c r="L64" s="7" t="s">
        <v>270</v>
      </c>
      <c r="M64" s="3">
        <v>52330</v>
      </c>
      <c r="Q64" s="27">
        <v>62869</v>
      </c>
      <c r="S64" s="29">
        <f t="shared" si="8"/>
        <v>4087</v>
      </c>
      <c r="T64" s="29"/>
      <c r="U64" s="24">
        <f>S64/Q64*100</f>
        <v>6.5008191636577646</v>
      </c>
      <c r="V64" s="24"/>
    </row>
    <row r="65" spans="2:22" x14ac:dyDescent="0.25">
      <c r="B65" s="69" t="s">
        <v>271</v>
      </c>
      <c r="C65" s="135">
        <v>58857</v>
      </c>
      <c r="D65" s="35"/>
      <c r="F65" s="7" t="s">
        <v>271</v>
      </c>
      <c r="G65" s="116">
        <v>56593</v>
      </c>
      <c r="H65"/>
      <c r="L65" s="7" t="s">
        <v>271</v>
      </c>
      <c r="M65" s="3">
        <v>53642</v>
      </c>
      <c r="Q65" s="27">
        <v>64541</v>
      </c>
      <c r="S65" s="29">
        <f t="shared" si="8"/>
        <v>4196</v>
      </c>
      <c r="T65" s="29"/>
      <c r="U65" s="24">
        <f t="shared" ref="U65:U67" si="9">S65/Q65*100</f>
        <v>6.5012937512588893</v>
      </c>
      <c r="V65" s="24"/>
    </row>
    <row r="66" spans="2:22" x14ac:dyDescent="0.25">
      <c r="B66" s="69" t="s">
        <v>272</v>
      </c>
      <c r="C66" s="135">
        <v>60443</v>
      </c>
      <c r="D66" s="35"/>
      <c r="F66" s="7" t="s">
        <v>272</v>
      </c>
      <c r="G66" s="116">
        <v>58118</v>
      </c>
      <c r="H66"/>
      <c r="L66" s="7" t="s">
        <v>272</v>
      </c>
      <c r="M66" s="3">
        <v>55088</v>
      </c>
      <c r="Q66" s="27">
        <v>66022</v>
      </c>
      <c r="S66" s="29">
        <f t="shared" si="8"/>
        <v>4292</v>
      </c>
      <c r="T66" s="29"/>
      <c r="U66" s="24">
        <f t="shared" si="9"/>
        <v>6.5008633485807765</v>
      </c>
      <c r="V66" s="24"/>
    </row>
    <row r="67" spans="2:22" x14ac:dyDescent="0.25">
      <c r="B67" s="69" t="s">
        <v>273</v>
      </c>
      <c r="C67" s="135">
        <v>61836</v>
      </c>
      <c r="D67" s="35"/>
      <c r="F67" s="7" t="s">
        <v>273</v>
      </c>
      <c r="G67" s="116">
        <v>59457</v>
      </c>
      <c r="H67"/>
      <c r="L67" s="7" t="s">
        <v>273</v>
      </c>
      <c r="M67" s="3">
        <v>56357</v>
      </c>
      <c r="Q67" s="27">
        <v>67685</v>
      </c>
      <c r="S67" s="29">
        <f t="shared" si="8"/>
        <v>4400</v>
      </c>
      <c r="T67" s="29"/>
      <c r="U67" s="24">
        <f t="shared" si="9"/>
        <v>6.5007017803058282</v>
      </c>
      <c r="V67" s="24"/>
    </row>
    <row r="68" spans="2:22" x14ac:dyDescent="0.25">
      <c r="B68" s="69" t="s">
        <v>274</v>
      </c>
      <c r="C68" s="135">
        <v>63381</v>
      </c>
      <c r="D68" s="35"/>
      <c r="F68" s="7" t="s">
        <v>274</v>
      </c>
      <c r="G68" s="116">
        <v>60943</v>
      </c>
      <c r="H68"/>
      <c r="L68" s="7" t="s">
        <v>274</v>
      </c>
      <c r="M68" s="3">
        <v>57765</v>
      </c>
      <c r="Q68" s="28"/>
    </row>
    <row r="69" spans="2:22" x14ac:dyDescent="0.25">
      <c r="B69" s="69" t="s">
        <v>275</v>
      </c>
      <c r="C69" s="135">
        <v>65010</v>
      </c>
      <c r="D69" s="35"/>
      <c r="F69" s="7" t="s">
        <v>275</v>
      </c>
      <c r="G69" s="116">
        <v>62509</v>
      </c>
      <c r="H69"/>
      <c r="L69" s="7" t="s">
        <v>275</v>
      </c>
      <c r="M69" s="3">
        <v>59250</v>
      </c>
      <c r="Q69" s="28"/>
    </row>
    <row r="70" spans="2:22" x14ac:dyDescent="0.25">
      <c r="B70" s="69" t="s">
        <v>276</v>
      </c>
      <c r="C70" s="135">
        <v>66695</v>
      </c>
      <c r="D70" s="35"/>
      <c r="F70" s="7" t="s">
        <v>276</v>
      </c>
      <c r="G70" s="116">
        <v>64129</v>
      </c>
      <c r="H70"/>
      <c r="L70" s="7" t="s">
        <v>276</v>
      </c>
      <c r="M70" s="3">
        <v>60785</v>
      </c>
      <c r="Q70" s="28"/>
    </row>
    <row r="71" spans="2:22" x14ac:dyDescent="0.25">
      <c r="B71" s="69" t="s">
        <v>277</v>
      </c>
      <c r="C71" s="135">
        <v>68223</v>
      </c>
      <c r="D71" s="35"/>
      <c r="F71" s="7" t="s">
        <v>277</v>
      </c>
      <c r="G71" s="116">
        <v>65608</v>
      </c>
      <c r="H71"/>
      <c r="L71" s="7" t="s">
        <v>277</v>
      </c>
      <c r="M71" s="3">
        <v>62187</v>
      </c>
      <c r="Q71" s="28"/>
    </row>
    <row r="72" spans="2:22" x14ac:dyDescent="0.25">
      <c r="B72" s="69" t="s">
        <v>278</v>
      </c>
      <c r="C72" s="135">
        <v>69937</v>
      </c>
      <c r="D72" s="35"/>
      <c r="F72" s="7" t="s">
        <v>278</v>
      </c>
      <c r="G72" s="116">
        <v>67247</v>
      </c>
      <c r="H72"/>
      <c r="L72" s="7" t="s">
        <v>278</v>
      </c>
      <c r="M72" s="3">
        <v>63741</v>
      </c>
    </row>
    <row r="73" spans="2:22" x14ac:dyDescent="0.25">
      <c r="B73" s="69" t="s">
        <v>279</v>
      </c>
      <c r="C73" s="135">
        <v>71682</v>
      </c>
      <c r="D73" s="35"/>
      <c r="F73" s="7" t="s">
        <v>279</v>
      </c>
      <c r="G73" s="116">
        <v>68925</v>
      </c>
      <c r="H73"/>
      <c r="L73" s="7" t="s">
        <v>279</v>
      </c>
      <c r="M73" s="3">
        <v>65331</v>
      </c>
    </row>
    <row r="74" spans="2:22" x14ac:dyDescent="0.25">
      <c r="B74" s="69" t="s">
        <v>280</v>
      </c>
      <c r="C74" s="135">
        <v>73465</v>
      </c>
      <c r="D74" s="35"/>
      <c r="F74" s="7" t="s">
        <v>280</v>
      </c>
      <c r="G74" s="116">
        <v>70639</v>
      </c>
      <c r="H74"/>
      <c r="L74" s="7" t="s">
        <v>280</v>
      </c>
      <c r="M74" s="3">
        <v>66956</v>
      </c>
    </row>
    <row r="75" spans="2:22" x14ac:dyDescent="0.25">
      <c r="B75" s="69" t="s">
        <v>281</v>
      </c>
      <c r="C75" s="135">
        <v>75419</v>
      </c>
      <c r="D75" s="35"/>
      <c r="F75" s="7" t="s">
        <v>281</v>
      </c>
      <c r="G75" s="116">
        <v>72518</v>
      </c>
      <c r="H75"/>
      <c r="L75" s="7" t="s">
        <v>281</v>
      </c>
      <c r="M75" s="3">
        <v>68737</v>
      </c>
    </row>
    <row r="76" spans="2:22" x14ac:dyDescent="0.25">
      <c r="B76" s="69" t="s">
        <v>282</v>
      </c>
      <c r="C76" s="135">
        <v>77150</v>
      </c>
      <c r="D76" s="35"/>
      <c r="F76" s="7" t="s">
        <v>282</v>
      </c>
      <c r="G76" s="116">
        <v>74182</v>
      </c>
      <c r="H76"/>
      <c r="L76" s="7" t="s">
        <v>282</v>
      </c>
      <c r="M76" s="3">
        <v>70314</v>
      </c>
    </row>
    <row r="77" spans="2:22" x14ac:dyDescent="0.25">
      <c r="B77" s="69" t="s">
        <v>283</v>
      </c>
      <c r="C77" s="135">
        <v>79092</v>
      </c>
      <c r="D77" s="35"/>
      <c r="F77" s="7" t="s">
        <v>283</v>
      </c>
      <c r="G77" s="116">
        <v>76050</v>
      </c>
      <c r="H77"/>
      <c r="L77" s="7" t="s">
        <v>283</v>
      </c>
      <c r="M77" s="3">
        <v>72085</v>
      </c>
    </row>
  </sheetData>
  <mergeCells count="2">
    <mergeCell ref="X1:AA1"/>
    <mergeCell ref="AC1:AF1"/>
  </mergeCells>
  <phoneticPr fontId="9" type="noConversion"/>
  <pageMargins left="0.7" right="0.7" top="0.75" bottom="0.75" header="0.3" footer="0.3"/>
  <pageSetup scale="59" fitToWidth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U38"/>
  <sheetViews>
    <sheetView view="pageBreakPreview" zoomScaleNormal="115" zoomScaleSheetLayoutView="100" workbookViewId="0">
      <selection activeCell="B16" sqref="B16"/>
    </sheetView>
  </sheetViews>
  <sheetFormatPr defaultRowHeight="14.25" x14ac:dyDescent="0.2"/>
  <cols>
    <col min="1" max="1" width="26.42578125" style="42" customWidth="1"/>
    <col min="2" max="2" width="12.5703125" style="71" customWidth="1"/>
    <col min="3" max="3" width="13" style="42" customWidth="1"/>
    <col min="4" max="4" width="11.28515625" style="40" customWidth="1"/>
    <col min="5" max="5" width="23.28515625" style="40" customWidth="1"/>
    <col min="6" max="6" width="23.42578125" style="40" hidden="1" customWidth="1"/>
    <col min="7" max="7" width="25.5703125" style="40" hidden="1" customWidth="1"/>
    <col min="8" max="8" width="48.7109375" style="42" hidden="1" customWidth="1"/>
    <col min="9" max="9" width="3" style="42" customWidth="1"/>
    <col min="10" max="10" width="2.5703125" style="42" customWidth="1"/>
    <col min="11" max="17" width="10" style="42" customWidth="1"/>
    <col min="18" max="16384" width="9.140625" style="42"/>
  </cols>
  <sheetData>
    <row r="1" spans="1:21" ht="15.75" x14ac:dyDescent="0.25">
      <c r="A1" s="123" t="s">
        <v>347</v>
      </c>
      <c r="B1" s="67" t="s">
        <v>350</v>
      </c>
      <c r="M1" s="42" t="s">
        <v>0</v>
      </c>
      <c r="P1" s="70" t="s">
        <v>284</v>
      </c>
      <c r="S1" s="72" t="s">
        <v>285</v>
      </c>
      <c r="T1" s="73"/>
    </row>
    <row r="2" spans="1:21" x14ac:dyDescent="0.2">
      <c r="S2" s="74"/>
      <c r="T2" s="75"/>
    </row>
    <row r="3" spans="1:21" x14ac:dyDescent="0.2">
      <c r="A3" s="37" t="s">
        <v>286</v>
      </c>
      <c r="B3" s="102">
        <v>10174</v>
      </c>
      <c r="C3" s="37"/>
      <c r="D3" s="37" t="s">
        <v>287</v>
      </c>
      <c r="E3" s="37" t="s">
        <v>288</v>
      </c>
      <c r="F3" s="37" t="s">
        <v>289</v>
      </c>
      <c r="G3" s="37"/>
      <c r="H3" s="37" t="s">
        <v>290</v>
      </c>
      <c r="J3" s="106"/>
      <c r="M3" s="37" t="s">
        <v>286</v>
      </c>
      <c r="N3" s="102">
        <v>9782</v>
      </c>
      <c r="P3" s="79" t="s">
        <v>286</v>
      </c>
      <c r="Q3" s="80">
        <v>9272</v>
      </c>
      <c r="S3" s="81" t="s">
        <v>286</v>
      </c>
      <c r="T3" s="82">
        <v>8706</v>
      </c>
      <c r="U3" s="83">
        <f t="shared" ref="U3:U23" si="0">(T3-B3)/T3</f>
        <v>-0.16861934298185161</v>
      </c>
    </row>
    <row r="4" spans="1:21" x14ac:dyDescent="0.2">
      <c r="A4" s="37" t="s">
        <v>291</v>
      </c>
      <c r="B4" s="102">
        <f>B3+2347</f>
        <v>12521</v>
      </c>
      <c r="C4" s="37"/>
      <c r="D4" s="37" t="s">
        <v>287</v>
      </c>
      <c r="E4" s="37" t="s">
        <v>288</v>
      </c>
      <c r="F4" s="37" t="s">
        <v>289</v>
      </c>
      <c r="G4" s="37"/>
      <c r="H4" s="69" t="s">
        <v>292</v>
      </c>
      <c r="J4" s="106">
        <f>+B4-B3</f>
        <v>2347</v>
      </c>
      <c r="K4" s="78">
        <f>+(B6-B3)/3</f>
        <v>2347.3333333333335</v>
      </c>
      <c r="M4" s="37" t="s">
        <v>291</v>
      </c>
      <c r="N4" s="102">
        <f>N3+2257</f>
        <v>12039</v>
      </c>
      <c r="P4" s="79" t="s">
        <v>291</v>
      </c>
      <c r="Q4" s="80">
        <f>Q3+2139</f>
        <v>11411</v>
      </c>
      <c r="S4" s="84" t="s">
        <v>291</v>
      </c>
      <c r="T4" s="85">
        <v>10714</v>
      </c>
      <c r="U4" s="83">
        <f t="shared" si="0"/>
        <v>-0.16865783087549002</v>
      </c>
    </row>
    <row r="5" spans="1:21" x14ac:dyDescent="0.2">
      <c r="A5" s="37" t="s">
        <v>293</v>
      </c>
      <c r="B5" s="102">
        <f>B4+K4</f>
        <v>14868.333333333334</v>
      </c>
      <c r="C5" s="37"/>
      <c r="D5" s="37" t="s">
        <v>287</v>
      </c>
      <c r="E5" s="37" t="s">
        <v>288</v>
      </c>
      <c r="F5" s="37" t="s">
        <v>289</v>
      </c>
      <c r="G5" s="37"/>
      <c r="H5" s="69" t="s">
        <v>292</v>
      </c>
      <c r="J5" s="106"/>
      <c r="K5" s="78">
        <f>+B5-B4</f>
        <v>2347.3333333333339</v>
      </c>
      <c r="M5" s="37" t="s">
        <v>293</v>
      </c>
      <c r="N5" s="102">
        <f>N4+2257</f>
        <v>14296</v>
      </c>
      <c r="P5" s="79" t="s">
        <v>293</v>
      </c>
      <c r="Q5" s="80">
        <f>Q4+2139</f>
        <v>13550</v>
      </c>
      <c r="S5" s="84" t="s">
        <v>293</v>
      </c>
      <c r="T5" s="85">
        <v>12723</v>
      </c>
      <c r="U5" s="83">
        <f t="shared" si="0"/>
        <v>-0.16861851240535519</v>
      </c>
    </row>
    <row r="6" spans="1:21" x14ac:dyDescent="0.2">
      <c r="A6" s="37" t="s">
        <v>294</v>
      </c>
      <c r="B6" s="102">
        <v>17216</v>
      </c>
      <c r="C6" s="37"/>
      <c r="D6" s="37" t="s">
        <v>287</v>
      </c>
      <c r="E6" s="37" t="s">
        <v>288</v>
      </c>
      <c r="F6" s="37" t="s">
        <v>289</v>
      </c>
      <c r="G6" s="37"/>
      <c r="H6" s="69" t="s">
        <v>292</v>
      </c>
      <c r="J6" s="106"/>
      <c r="K6" s="78"/>
      <c r="M6" s="37" t="s">
        <v>294</v>
      </c>
      <c r="N6" s="102">
        <v>16553</v>
      </c>
      <c r="P6" s="79" t="s">
        <v>294</v>
      </c>
      <c r="Q6" s="80">
        <v>15690</v>
      </c>
      <c r="S6" s="84" t="s">
        <v>294</v>
      </c>
      <c r="T6" s="85">
        <v>14732</v>
      </c>
      <c r="U6" s="83">
        <f t="shared" si="0"/>
        <v>-0.16861254412163998</v>
      </c>
    </row>
    <row r="7" spans="1:21" x14ac:dyDescent="0.2">
      <c r="A7" s="37" t="s">
        <v>295</v>
      </c>
      <c r="B7" s="102">
        <v>3527</v>
      </c>
      <c r="C7" s="37"/>
      <c r="D7" s="37" t="s">
        <v>287</v>
      </c>
      <c r="E7" s="37" t="s">
        <v>288</v>
      </c>
      <c r="F7" s="37" t="s">
        <v>289</v>
      </c>
      <c r="G7" s="37"/>
      <c r="H7" s="69" t="s">
        <v>292</v>
      </c>
      <c r="J7" s="77"/>
      <c r="M7" s="37" t="s">
        <v>295</v>
      </c>
      <c r="N7" s="102">
        <v>3391</v>
      </c>
      <c r="P7" s="86" t="s">
        <v>295</v>
      </c>
      <c r="Q7" s="87">
        <v>3214</v>
      </c>
      <c r="S7" s="88" t="s">
        <v>295</v>
      </c>
      <c r="T7" s="89">
        <v>3017</v>
      </c>
      <c r="U7" s="83">
        <f t="shared" si="0"/>
        <v>-0.16904209479615512</v>
      </c>
    </row>
    <row r="8" spans="1:21" x14ac:dyDescent="0.2">
      <c r="A8" s="37" t="s">
        <v>296</v>
      </c>
      <c r="B8" s="102">
        <f>3527+2542</f>
        <v>6069</v>
      </c>
      <c r="C8" s="37"/>
      <c r="D8" s="37" t="s">
        <v>287</v>
      </c>
      <c r="E8" s="37" t="s">
        <v>288</v>
      </c>
      <c r="F8" s="37" t="s">
        <v>289</v>
      </c>
      <c r="G8" s="37"/>
      <c r="H8" s="69" t="s">
        <v>292</v>
      </c>
      <c r="J8" s="77"/>
      <c r="K8" s="78">
        <f>B7-B8</f>
        <v>-2542</v>
      </c>
      <c r="M8" s="37" t="s">
        <v>296</v>
      </c>
      <c r="N8" s="102">
        <f>3391+2444</f>
        <v>5835</v>
      </c>
      <c r="P8" s="86" t="s">
        <v>296</v>
      </c>
      <c r="Q8" s="87">
        <v>5531</v>
      </c>
      <c r="S8" s="88" t="s">
        <v>296</v>
      </c>
      <c r="T8" s="89">
        <v>5192</v>
      </c>
      <c r="U8" s="83">
        <f t="shared" si="0"/>
        <v>-0.16891371340523884</v>
      </c>
    </row>
    <row r="9" spans="1:21" x14ac:dyDescent="0.2">
      <c r="A9" s="37" t="s">
        <v>297</v>
      </c>
      <c r="B9" s="102">
        <v>8611</v>
      </c>
      <c r="C9" s="37"/>
      <c r="D9" s="37" t="s">
        <v>287</v>
      </c>
      <c r="E9" s="37" t="s">
        <v>288</v>
      </c>
      <c r="F9" s="37" t="s">
        <v>289</v>
      </c>
      <c r="G9" s="37"/>
      <c r="H9" s="69" t="s">
        <v>292</v>
      </c>
      <c r="J9" s="77"/>
      <c r="K9" s="78">
        <f>B8-B9</f>
        <v>-2542</v>
      </c>
      <c r="M9" s="37" t="s">
        <v>297</v>
      </c>
      <c r="N9" s="102">
        <v>8279</v>
      </c>
      <c r="P9" s="86" t="s">
        <v>297</v>
      </c>
      <c r="Q9" s="87">
        <v>7847</v>
      </c>
      <c r="S9" s="88" t="s">
        <v>297</v>
      </c>
      <c r="T9" s="89">
        <v>7368</v>
      </c>
      <c r="U9" s="83">
        <f t="shared" si="0"/>
        <v>-0.16870249728555917</v>
      </c>
    </row>
    <row r="10" spans="1:21" x14ac:dyDescent="0.2">
      <c r="A10" s="37" t="s">
        <v>298</v>
      </c>
      <c r="B10" s="90">
        <v>702</v>
      </c>
      <c r="C10" s="37" t="s">
        <v>299</v>
      </c>
      <c r="D10" s="37" t="s">
        <v>300</v>
      </c>
      <c r="E10" s="37" t="s">
        <v>288</v>
      </c>
      <c r="F10" s="37" t="s">
        <v>289</v>
      </c>
      <c r="G10" s="37"/>
      <c r="H10" s="69" t="s">
        <v>292</v>
      </c>
      <c r="J10" s="77"/>
      <c r="M10" s="37" t="s">
        <v>298</v>
      </c>
      <c r="N10" s="90">
        <v>675</v>
      </c>
      <c r="P10" s="92" t="s">
        <v>298</v>
      </c>
      <c r="Q10" s="117">
        <v>639</v>
      </c>
      <c r="S10" s="93" t="s">
        <v>298</v>
      </c>
      <c r="T10" s="120">
        <v>600</v>
      </c>
      <c r="U10" s="83">
        <f t="shared" si="0"/>
        <v>-0.17</v>
      </c>
    </row>
    <row r="11" spans="1:21" x14ac:dyDescent="0.2">
      <c r="A11" s="37" t="s">
        <v>301</v>
      </c>
      <c r="B11" s="125">
        <f>((B$14-B$10)/4)+B10</f>
        <v>1396</v>
      </c>
      <c r="C11" s="37" t="s">
        <v>299</v>
      </c>
      <c r="D11" s="37" t="s">
        <v>300</v>
      </c>
      <c r="E11" s="37" t="s">
        <v>288</v>
      </c>
      <c r="F11" s="37" t="s">
        <v>289</v>
      </c>
      <c r="G11" s="37"/>
      <c r="H11" s="69" t="s">
        <v>292</v>
      </c>
      <c r="J11" s="91"/>
      <c r="K11" s="94">
        <f>+B11-B10</f>
        <v>694</v>
      </c>
      <c r="M11" s="37" t="s">
        <v>301</v>
      </c>
      <c r="N11" s="118">
        <f>((N$14-N$10)/4)+N10</f>
        <v>1342.25</v>
      </c>
      <c r="P11" s="92" t="s">
        <v>301</v>
      </c>
      <c r="Q11" s="119">
        <v>1272</v>
      </c>
      <c r="S11" s="93" t="s">
        <v>301</v>
      </c>
      <c r="T11" s="121">
        <v>1199</v>
      </c>
      <c r="U11" s="83">
        <f t="shared" si="0"/>
        <v>-0.16430358632193495</v>
      </c>
    </row>
    <row r="12" spans="1:21" x14ac:dyDescent="0.2">
      <c r="A12" s="37" t="s">
        <v>302</v>
      </c>
      <c r="B12" s="125">
        <f>((B$14-B$10)/4)+B11</f>
        <v>2090</v>
      </c>
      <c r="C12" s="37" t="s">
        <v>299</v>
      </c>
      <c r="D12" s="37" t="s">
        <v>300</v>
      </c>
      <c r="E12" s="37" t="s">
        <v>288</v>
      </c>
      <c r="F12" s="37" t="s">
        <v>289</v>
      </c>
      <c r="G12" s="37"/>
      <c r="H12" s="69" t="s">
        <v>292</v>
      </c>
      <c r="J12" s="91"/>
      <c r="K12" s="94">
        <f t="shared" ref="K12:K13" si="1">+B12-B11</f>
        <v>694</v>
      </c>
      <c r="M12" s="37" t="s">
        <v>302</v>
      </c>
      <c r="N12" s="118">
        <f>((N$14-N$10)/4)+N11</f>
        <v>2009.5</v>
      </c>
      <c r="P12" s="92" t="s">
        <v>302</v>
      </c>
      <c r="Q12" s="119">
        <v>1904</v>
      </c>
      <c r="S12" s="93" t="s">
        <v>302</v>
      </c>
      <c r="T12" s="121">
        <v>1799</v>
      </c>
      <c r="U12" s="83">
        <f t="shared" si="0"/>
        <v>-0.16175653140633686</v>
      </c>
    </row>
    <row r="13" spans="1:21" x14ac:dyDescent="0.2">
      <c r="A13" s="37" t="s">
        <v>303</v>
      </c>
      <c r="B13" s="125">
        <f>((B$14-B$10)/4)+B12</f>
        <v>2784</v>
      </c>
      <c r="C13" s="37" t="s">
        <v>299</v>
      </c>
      <c r="D13" s="37" t="s">
        <v>300</v>
      </c>
      <c r="E13" s="37" t="s">
        <v>288</v>
      </c>
      <c r="F13" s="37" t="s">
        <v>289</v>
      </c>
      <c r="G13" s="37"/>
      <c r="H13" s="69" t="s">
        <v>292</v>
      </c>
      <c r="J13" s="91"/>
      <c r="K13" s="94">
        <f t="shared" si="1"/>
        <v>694</v>
      </c>
      <c r="M13" s="37" t="s">
        <v>303</v>
      </c>
      <c r="N13" s="118">
        <f>((N$14-N$10)/4)+N12</f>
        <v>2676.75</v>
      </c>
      <c r="P13" s="92" t="s">
        <v>303</v>
      </c>
      <c r="Q13" s="119">
        <v>2537</v>
      </c>
      <c r="S13" s="93" t="s">
        <v>303</v>
      </c>
      <c r="T13" s="121">
        <v>2398</v>
      </c>
      <c r="U13" s="83">
        <f t="shared" si="0"/>
        <v>-0.16096747289407839</v>
      </c>
    </row>
    <row r="14" spans="1:21" x14ac:dyDescent="0.2">
      <c r="A14" s="37" t="s">
        <v>304</v>
      </c>
      <c r="B14" s="125">
        <v>3478</v>
      </c>
      <c r="C14" s="37" t="s">
        <v>299</v>
      </c>
      <c r="D14" s="37" t="s">
        <v>300</v>
      </c>
      <c r="E14" s="37" t="s">
        <v>288</v>
      </c>
      <c r="F14" s="37" t="s">
        <v>289</v>
      </c>
      <c r="G14" s="37"/>
      <c r="H14" s="69" t="s">
        <v>292</v>
      </c>
      <c r="J14" s="91"/>
      <c r="K14" s="94">
        <f>+B14-B13</f>
        <v>694</v>
      </c>
      <c r="M14" s="37" t="s">
        <v>304</v>
      </c>
      <c r="N14" s="118">
        <v>3344</v>
      </c>
      <c r="P14" s="92" t="s">
        <v>304</v>
      </c>
      <c r="Q14" s="119">
        <v>3169</v>
      </c>
      <c r="S14" s="93" t="s">
        <v>304</v>
      </c>
      <c r="T14" s="121">
        <v>2975</v>
      </c>
      <c r="U14" s="83">
        <f t="shared" si="0"/>
        <v>-0.16907563025210084</v>
      </c>
    </row>
    <row r="15" spans="1:21" x14ac:dyDescent="0.2">
      <c r="A15" s="37" t="s">
        <v>305</v>
      </c>
      <c r="B15" s="102">
        <v>275</v>
      </c>
      <c r="C15" s="37"/>
      <c r="D15" s="37" t="s">
        <v>300</v>
      </c>
      <c r="E15" s="37" t="s">
        <v>288</v>
      </c>
      <c r="F15" s="37" t="s">
        <v>306</v>
      </c>
      <c r="G15" s="37"/>
      <c r="H15" s="37" t="s">
        <v>307</v>
      </c>
      <c r="J15" s="95"/>
      <c r="M15" s="37" t="s">
        <v>305</v>
      </c>
      <c r="N15" s="102">
        <v>275</v>
      </c>
      <c r="P15" s="35" t="s">
        <v>305</v>
      </c>
      <c r="Q15" s="76">
        <v>200</v>
      </c>
      <c r="S15" s="96" t="s">
        <v>305</v>
      </c>
      <c r="T15" s="97">
        <v>96</v>
      </c>
      <c r="U15" s="83">
        <f t="shared" si="0"/>
        <v>-1.8645833333333333</v>
      </c>
    </row>
    <row r="16" spans="1:21" x14ac:dyDescent="0.2">
      <c r="A16" s="37" t="s">
        <v>308</v>
      </c>
      <c r="B16" s="140">
        <v>2787</v>
      </c>
      <c r="C16" s="37"/>
      <c r="D16" s="37" t="s">
        <v>287</v>
      </c>
      <c r="E16" s="37" t="s">
        <v>288</v>
      </c>
      <c r="F16" s="37" t="s">
        <v>289</v>
      </c>
      <c r="G16" s="37" t="s">
        <v>309</v>
      </c>
      <c r="H16" s="37" t="s">
        <v>310</v>
      </c>
      <c r="M16" s="37" t="s">
        <v>308</v>
      </c>
      <c r="N16" s="37">
        <v>2679</v>
      </c>
      <c r="P16" s="35" t="s">
        <v>308</v>
      </c>
      <c r="Q16" s="35">
        <v>2539</v>
      </c>
      <c r="S16" s="96" t="s">
        <v>308</v>
      </c>
      <c r="T16" s="122">
        <v>2270</v>
      </c>
      <c r="U16" s="83">
        <f t="shared" si="0"/>
        <v>-0.22775330396475771</v>
      </c>
    </row>
    <row r="17" spans="1:21" x14ac:dyDescent="0.2">
      <c r="A17" s="37" t="s">
        <v>311</v>
      </c>
      <c r="B17" s="140">
        <f>(B18-B16)/2+B16</f>
        <v>4142</v>
      </c>
      <c r="C17" s="37"/>
      <c r="D17" s="37" t="s">
        <v>287</v>
      </c>
      <c r="E17" s="37" t="s">
        <v>288</v>
      </c>
      <c r="F17" s="37" t="s">
        <v>289</v>
      </c>
      <c r="G17" s="37" t="s">
        <v>309</v>
      </c>
      <c r="H17" s="37" t="s">
        <v>310</v>
      </c>
      <c r="M17" s="37" t="s">
        <v>311</v>
      </c>
      <c r="N17" s="37">
        <f>(N18-N16)/2+N16</f>
        <v>3982</v>
      </c>
      <c r="P17" s="35" t="s">
        <v>311</v>
      </c>
      <c r="Q17" s="35">
        <v>3774</v>
      </c>
      <c r="S17" s="96" t="s">
        <v>311</v>
      </c>
      <c r="T17" s="98">
        <v>3375</v>
      </c>
      <c r="U17" s="83">
        <f t="shared" si="0"/>
        <v>-0.22725925925925927</v>
      </c>
    </row>
    <row r="18" spans="1:21" x14ac:dyDescent="0.2">
      <c r="A18" s="37" t="s">
        <v>312</v>
      </c>
      <c r="B18" s="140">
        <v>5497</v>
      </c>
      <c r="C18" s="37"/>
      <c r="D18" s="37" t="s">
        <v>287</v>
      </c>
      <c r="E18" s="37" t="s">
        <v>288</v>
      </c>
      <c r="F18" s="37" t="s">
        <v>289</v>
      </c>
      <c r="G18" s="37" t="s">
        <v>309</v>
      </c>
      <c r="H18" s="37" t="s">
        <v>310</v>
      </c>
      <c r="M18" s="37" t="s">
        <v>312</v>
      </c>
      <c r="N18" s="37">
        <v>5285</v>
      </c>
      <c r="P18" s="35" t="s">
        <v>312</v>
      </c>
      <c r="Q18" s="35">
        <v>5009</v>
      </c>
      <c r="S18" s="96" t="s">
        <v>312</v>
      </c>
      <c r="T18" s="122">
        <v>4479</v>
      </c>
      <c r="U18" s="83">
        <f t="shared" si="0"/>
        <v>-0.22728287564188435</v>
      </c>
    </row>
    <row r="19" spans="1:21" x14ac:dyDescent="0.2">
      <c r="A19" s="37" t="s">
        <v>313</v>
      </c>
      <c r="B19" s="99">
        <f>1324*1.06*1.06*1.025</f>
        <v>1524.8375599999999</v>
      </c>
      <c r="C19" s="37"/>
      <c r="D19" s="37" t="s">
        <v>287</v>
      </c>
      <c r="E19" s="37" t="s">
        <v>288</v>
      </c>
      <c r="F19" s="103" t="s">
        <v>314</v>
      </c>
      <c r="G19" s="37" t="s">
        <v>315</v>
      </c>
      <c r="H19" s="37" t="s">
        <v>316</v>
      </c>
      <c r="M19" s="37" t="s">
        <v>313</v>
      </c>
      <c r="N19" s="99">
        <f>1324*1.06*1.06*1.025</f>
        <v>1524.8375599999999</v>
      </c>
      <c r="P19" s="35" t="s">
        <v>313</v>
      </c>
      <c r="Q19" s="99">
        <f>1324*1.06*1.06</f>
        <v>1487.6464000000001</v>
      </c>
      <c r="S19" s="96" t="s">
        <v>313</v>
      </c>
      <c r="T19" s="122">
        <f>1324*1.06</f>
        <v>1403.44</v>
      </c>
      <c r="U19" s="83">
        <f t="shared" si="0"/>
        <v>-8.649999999999991E-2</v>
      </c>
    </row>
    <row r="20" spans="1:21" x14ac:dyDescent="0.2">
      <c r="A20" s="37" t="s">
        <v>317</v>
      </c>
      <c r="B20" s="102">
        <v>1000</v>
      </c>
      <c r="C20" s="37" t="s">
        <v>299</v>
      </c>
      <c r="D20" s="37" t="s">
        <v>300</v>
      </c>
      <c r="E20" s="37" t="s">
        <v>318</v>
      </c>
      <c r="F20" s="37" t="s">
        <v>306</v>
      </c>
      <c r="G20" s="37" t="s">
        <v>319</v>
      </c>
      <c r="H20" s="37"/>
      <c r="S20" s="96" t="s">
        <v>317</v>
      </c>
      <c r="T20" s="98">
        <v>1000</v>
      </c>
      <c r="U20" s="83">
        <f t="shared" si="0"/>
        <v>0</v>
      </c>
    </row>
    <row r="21" spans="1:21" x14ac:dyDescent="0.2">
      <c r="A21" s="37" t="s">
        <v>317</v>
      </c>
      <c r="B21" s="102">
        <v>1500</v>
      </c>
      <c r="C21" s="37" t="s">
        <v>299</v>
      </c>
      <c r="D21" s="37" t="s">
        <v>300</v>
      </c>
      <c r="E21" s="37" t="s">
        <v>318</v>
      </c>
      <c r="F21" s="37" t="s">
        <v>306</v>
      </c>
      <c r="G21" s="37" t="s">
        <v>319</v>
      </c>
      <c r="H21" s="37"/>
      <c r="S21" s="96" t="s">
        <v>317</v>
      </c>
      <c r="T21" s="98">
        <v>1500</v>
      </c>
      <c r="U21" s="83">
        <f t="shared" si="0"/>
        <v>0</v>
      </c>
    </row>
    <row r="22" spans="1:21" x14ac:dyDescent="0.2">
      <c r="A22" s="37" t="s">
        <v>317</v>
      </c>
      <c r="B22" s="102">
        <v>2000</v>
      </c>
      <c r="C22" s="37" t="s">
        <v>299</v>
      </c>
      <c r="D22" s="37" t="s">
        <v>300</v>
      </c>
      <c r="E22" s="37" t="s">
        <v>318</v>
      </c>
      <c r="F22" s="37" t="s">
        <v>306</v>
      </c>
      <c r="G22" s="37" t="s">
        <v>319</v>
      </c>
      <c r="H22" s="37"/>
      <c r="S22" s="96" t="s">
        <v>317</v>
      </c>
      <c r="T22" s="98">
        <v>2000</v>
      </c>
      <c r="U22" s="83">
        <f t="shared" si="0"/>
        <v>0</v>
      </c>
    </row>
    <row r="23" spans="1:21" x14ac:dyDescent="0.2">
      <c r="A23" s="37" t="s">
        <v>317</v>
      </c>
      <c r="B23" s="102">
        <v>2500</v>
      </c>
      <c r="C23" s="37" t="s">
        <v>299</v>
      </c>
      <c r="D23" s="37" t="s">
        <v>300</v>
      </c>
      <c r="E23" s="37" t="s">
        <v>318</v>
      </c>
      <c r="F23" s="37" t="s">
        <v>306</v>
      </c>
      <c r="G23" s="37" t="s">
        <v>319</v>
      </c>
      <c r="H23" s="37"/>
      <c r="S23" s="96" t="s">
        <v>317</v>
      </c>
      <c r="T23" s="98">
        <v>2500</v>
      </c>
      <c r="U23" s="83">
        <f t="shared" si="0"/>
        <v>0</v>
      </c>
    </row>
    <row r="24" spans="1:21" x14ac:dyDescent="0.2">
      <c r="A24" s="37" t="s">
        <v>317</v>
      </c>
      <c r="B24" s="102">
        <v>3000</v>
      </c>
      <c r="C24" s="37" t="s">
        <v>299</v>
      </c>
      <c r="D24" s="37" t="s">
        <v>300</v>
      </c>
      <c r="E24" s="37" t="s">
        <v>318</v>
      </c>
      <c r="F24" s="37" t="s">
        <v>306</v>
      </c>
      <c r="G24" s="37" t="s">
        <v>319</v>
      </c>
      <c r="H24" s="37"/>
      <c r="S24" s="96" t="s">
        <v>320</v>
      </c>
      <c r="T24" s="97">
        <v>500</v>
      </c>
      <c r="U24" s="83"/>
    </row>
    <row r="25" spans="1:21" x14ac:dyDescent="0.2">
      <c r="A25" s="37" t="s">
        <v>317</v>
      </c>
      <c r="B25" s="102">
        <v>3500</v>
      </c>
      <c r="C25" s="37" t="s">
        <v>299</v>
      </c>
      <c r="D25" s="37" t="s">
        <v>300</v>
      </c>
      <c r="E25" s="37" t="s">
        <v>318</v>
      </c>
      <c r="F25" s="37" t="s">
        <v>306</v>
      </c>
      <c r="G25" s="37" t="s">
        <v>319</v>
      </c>
      <c r="H25" s="37"/>
      <c r="S25" s="96" t="s">
        <v>321</v>
      </c>
      <c r="T25" s="98">
        <v>1000</v>
      </c>
      <c r="U25" s="83"/>
    </row>
    <row r="26" spans="1:21" x14ac:dyDescent="0.2">
      <c r="A26" s="37" t="s">
        <v>317</v>
      </c>
      <c r="B26" s="102">
        <v>4000</v>
      </c>
      <c r="C26" s="37" t="s">
        <v>299</v>
      </c>
      <c r="D26" s="37" t="s">
        <v>300</v>
      </c>
      <c r="E26" s="37" t="s">
        <v>318</v>
      </c>
      <c r="F26" s="37" t="s">
        <v>306</v>
      </c>
      <c r="G26" s="37" t="s">
        <v>319</v>
      </c>
      <c r="H26" s="37"/>
      <c r="S26" s="96" t="s">
        <v>322</v>
      </c>
      <c r="T26" s="98">
        <v>1250</v>
      </c>
      <c r="U26" s="83"/>
    </row>
    <row r="27" spans="1:21" x14ac:dyDescent="0.2">
      <c r="A27" s="37" t="s">
        <v>317</v>
      </c>
      <c r="B27" s="102">
        <v>4500</v>
      </c>
      <c r="C27" s="37" t="s">
        <v>299</v>
      </c>
      <c r="D27" s="37" t="s">
        <v>300</v>
      </c>
      <c r="E27" s="37" t="s">
        <v>318</v>
      </c>
      <c r="F27" s="37" t="s">
        <v>306</v>
      </c>
      <c r="G27" s="37" t="s">
        <v>319</v>
      </c>
      <c r="H27" s="37"/>
      <c r="S27" s="96" t="s">
        <v>323</v>
      </c>
      <c r="T27" s="98">
        <v>1500</v>
      </c>
      <c r="U27" s="83"/>
    </row>
    <row r="28" spans="1:21" x14ac:dyDescent="0.2">
      <c r="A28" s="37" t="s">
        <v>317</v>
      </c>
      <c r="B28" s="102">
        <v>5000</v>
      </c>
      <c r="C28" s="37" t="s">
        <v>299</v>
      </c>
      <c r="D28" s="37" t="s">
        <v>300</v>
      </c>
      <c r="E28" s="37" t="s">
        <v>318</v>
      </c>
      <c r="F28" s="37" t="s">
        <v>306</v>
      </c>
      <c r="G28" s="37" t="s">
        <v>319</v>
      </c>
      <c r="H28" s="37"/>
      <c r="S28" s="96" t="s">
        <v>324</v>
      </c>
      <c r="T28" s="98">
        <v>2000</v>
      </c>
      <c r="U28" s="83"/>
    </row>
    <row r="29" spans="1:21" ht="15" thickBot="1" x14ac:dyDescent="0.25">
      <c r="A29" s="37" t="s">
        <v>317</v>
      </c>
      <c r="B29" s="102">
        <v>5500</v>
      </c>
      <c r="C29" s="37" t="s">
        <v>299</v>
      </c>
      <c r="D29" s="37" t="s">
        <v>300</v>
      </c>
      <c r="E29" s="37" t="s">
        <v>318</v>
      </c>
      <c r="F29" s="37" t="s">
        <v>306</v>
      </c>
      <c r="G29" s="37" t="s">
        <v>319</v>
      </c>
      <c r="H29" s="37"/>
      <c r="Q29" s="77"/>
      <c r="S29" s="100" t="s">
        <v>325</v>
      </c>
      <c r="T29" s="101">
        <v>1791</v>
      </c>
      <c r="U29" s="83"/>
    </row>
    <row r="30" spans="1:21" x14ac:dyDescent="0.2">
      <c r="A30" s="37" t="s">
        <v>317</v>
      </c>
      <c r="B30" s="102">
        <v>6000</v>
      </c>
      <c r="C30" s="37" t="s">
        <v>299</v>
      </c>
      <c r="D30" s="37" t="s">
        <v>300</v>
      </c>
      <c r="E30" s="37" t="s">
        <v>318</v>
      </c>
      <c r="F30" s="37" t="s">
        <v>306</v>
      </c>
      <c r="G30" s="37" t="s">
        <v>319</v>
      </c>
      <c r="H30" s="37"/>
    </row>
    <row r="31" spans="1:21" x14ac:dyDescent="0.2">
      <c r="A31" s="37" t="s">
        <v>320</v>
      </c>
      <c r="B31" s="102">
        <v>500</v>
      </c>
      <c r="C31" s="37" t="s">
        <v>299</v>
      </c>
      <c r="D31" s="37" t="s">
        <v>300</v>
      </c>
      <c r="E31" s="37" t="s">
        <v>326</v>
      </c>
      <c r="F31" s="37" t="s">
        <v>306</v>
      </c>
      <c r="G31" s="37" t="s">
        <v>309</v>
      </c>
      <c r="H31" s="37" t="s">
        <v>327</v>
      </c>
    </row>
    <row r="32" spans="1:21" x14ac:dyDescent="0.2">
      <c r="A32" s="37" t="s">
        <v>321</v>
      </c>
      <c r="B32" s="102">
        <v>1000</v>
      </c>
      <c r="C32" s="37" t="s">
        <v>299</v>
      </c>
      <c r="D32" s="37" t="s">
        <v>300</v>
      </c>
      <c r="E32" s="37" t="s">
        <v>326</v>
      </c>
      <c r="F32" s="37" t="s">
        <v>306</v>
      </c>
      <c r="G32" s="37" t="s">
        <v>309</v>
      </c>
      <c r="H32" s="37" t="s">
        <v>327</v>
      </c>
    </row>
    <row r="33" spans="1:8" x14ac:dyDescent="0.2">
      <c r="A33" s="37" t="s">
        <v>322</v>
      </c>
      <c r="B33" s="102">
        <v>1250</v>
      </c>
      <c r="C33" s="37" t="s">
        <v>299</v>
      </c>
      <c r="D33" s="37" t="s">
        <v>300</v>
      </c>
      <c r="E33" s="37" t="s">
        <v>326</v>
      </c>
      <c r="F33" s="37" t="s">
        <v>306</v>
      </c>
      <c r="G33" s="37" t="s">
        <v>309</v>
      </c>
      <c r="H33" s="37" t="s">
        <v>327</v>
      </c>
    </row>
    <row r="34" spans="1:8" x14ac:dyDescent="0.2">
      <c r="A34" s="37" t="s">
        <v>323</v>
      </c>
      <c r="B34" s="102">
        <v>1500</v>
      </c>
      <c r="C34" s="37" t="s">
        <v>299</v>
      </c>
      <c r="D34" s="37" t="s">
        <v>300</v>
      </c>
      <c r="E34" s="37" t="s">
        <v>326</v>
      </c>
      <c r="F34" s="37" t="s">
        <v>306</v>
      </c>
      <c r="G34" s="37" t="s">
        <v>309</v>
      </c>
      <c r="H34" s="37" t="s">
        <v>327</v>
      </c>
    </row>
    <row r="35" spans="1:8" x14ac:dyDescent="0.2">
      <c r="A35" s="37" t="s">
        <v>324</v>
      </c>
      <c r="B35" s="102">
        <v>2000</v>
      </c>
      <c r="C35" s="37" t="s">
        <v>299</v>
      </c>
      <c r="D35" s="37" t="s">
        <v>300</v>
      </c>
      <c r="E35" s="37" t="s">
        <v>326</v>
      </c>
      <c r="F35" s="37" t="s">
        <v>306</v>
      </c>
      <c r="G35" s="37" t="s">
        <v>309</v>
      </c>
      <c r="H35" s="37" t="s">
        <v>327</v>
      </c>
    </row>
    <row r="36" spans="1:8" x14ac:dyDescent="0.2">
      <c r="A36" s="37" t="s">
        <v>328</v>
      </c>
      <c r="B36" s="102">
        <v>2500</v>
      </c>
      <c r="C36" s="37" t="s">
        <v>299</v>
      </c>
      <c r="D36" s="37" t="s">
        <v>300</v>
      </c>
      <c r="E36" s="37" t="s">
        <v>326</v>
      </c>
      <c r="F36" s="37" t="s">
        <v>306</v>
      </c>
      <c r="G36" s="37" t="s">
        <v>309</v>
      </c>
      <c r="H36" s="37" t="s">
        <v>327</v>
      </c>
    </row>
    <row r="37" spans="1:8" x14ac:dyDescent="0.2">
      <c r="A37" s="37" t="s">
        <v>329</v>
      </c>
      <c r="B37" s="102">
        <v>3000</v>
      </c>
      <c r="C37" s="37" t="s">
        <v>299</v>
      </c>
      <c r="D37" s="37" t="s">
        <v>300</v>
      </c>
      <c r="E37" s="37" t="s">
        <v>326</v>
      </c>
      <c r="F37" s="37" t="s">
        <v>306</v>
      </c>
      <c r="G37" s="37" t="s">
        <v>309</v>
      </c>
      <c r="H37" s="37" t="s">
        <v>327</v>
      </c>
    </row>
    <row r="38" spans="1:8" x14ac:dyDescent="0.2">
      <c r="A38" s="37" t="s">
        <v>325</v>
      </c>
      <c r="B38" s="102">
        <f>1791*1.065*1.055</f>
        <v>2012.3228249999997</v>
      </c>
      <c r="C38" s="37"/>
      <c r="D38" s="37" t="s">
        <v>287</v>
      </c>
      <c r="E38" s="37" t="s">
        <v>288</v>
      </c>
      <c r="F38" s="104" t="s">
        <v>330</v>
      </c>
      <c r="G38" s="37" t="s">
        <v>331</v>
      </c>
      <c r="H38" s="37" t="s">
        <v>332</v>
      </c>
    </row>
  </sheetData>
  <pageMargins left="0.7" right="0.7" top="0.75" bottom="0.75" header="0.3" footer="0.3"/>
  <pageSetup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b06c49-426b-45ca-a14a-ce2228c4acb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E7D9E4542A184D8851FFB54BE35B2D" ma:contentTypeVersion="9" ma:contentTypeDescription="Create a new document." ma:contentTypeScope="" ma:versionID="29e024ccbb2bcced2116fe8182d12922">
  <xsd:schema xmlns:xsd="http://www.w3.org/2001/XMLSchema" xmlns:xs="http://www.w3.org/2001/XMLSchema" xmlns:p="http://schemas.microsoft.com/office/2006/metadata/properties" xmlns:ns2="d7b06c49-426b-45ca-a14a-ce2228c4acb8" targetNamespace="http://schemas.microsoft.com/office/2006/metadata/properties" ma:root="true" ma:fieldsID="4f801ccca560cb27c42beacfe3ce107d" ns2:_="">
    <xsd:import namespace="d7b06c49-426b-45ca-a14a-ce2228c4ac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b06c49-426b-45ca-a14a-ce2228c4ac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172f66a-0c24-42e0-9d48-054645eb5a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16C076-4DAB-472C-A2E8-B0805283A416}">
  <ds:schemaRefs>
    <ds:schemaRef ds:uri="http://schemas.microsoft.com/office/2006/metadata/properties"/>
    <ds:schemaRef ds:uri="http://schemas.microsoft.com/office/infopath/2007/PartnerControls"/>
    <ds:schemaRef ds:uri="f7da1618-9af7-490a-90b2-3886ba66b27c"/>
    <ds:schemaRef ds:uri="d7b06c49-426b-45ca-a14a-ce2228c4acb8"/>
  </ds:schemaRefs>
</ds:datastoreItem>
</file>

<file path=customXml/itemProps2.xml><?xml version="1.0" encoding="utf-8"?>
<ds:datastoreItem xmlns:ds="http://schemas.openxmlformats.org/officeDocument/2006/customXml" ds:itemID="{D8858F58-3F49-4F16-8336-1FB459D2D2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F7CCE8-CEA2-431D-84A7-84666D7140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b06c49-426b-45ca-a14a-ce2228c4ac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NJC Scales </vt:lpstr>
      <vt:lpstr>New Casual </vt:lpstr>
      <vt:lpstr>Apprentice Rates</vt:lpstr>
      <vt:lpstr>NASUWT</vt:lpstr>
      <vt:lpstr>TLR's</vt:lpstr>
      <vt:lpstr>'Apprentice Rates'!Print_Area</vt:lpstr>
      <vt:lpstr>NASUWT!Print_Area</vt:lpstr>
      <vt:lpstr>'New Casual '!Print_Area</vt:lpstr>
      <vt:lpstr>'NJC Scales '!Print_Area</vt:lpstr>
      <vt:lpstr>'TLR''s'!Print_Area</vt:lpstr>
    </vt:vector>
  </TitlesOfParts>
  <Manager/>
  <Company>Aldridge School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Louise Law</dc:creator>
  <cp:keywords/>
  <dc:description/>
  <cp:lastModifiedBy>L Law</cp:lastModifiedBy>
  <cp:revision/>
  <cp:lastPrinted>2026-03-27T09:05:31Z</cp:lastPrinted>
  <dcterms:created xsi:type="dcterms:W3CDTF">2020-11-05T11:33:08Z</dcterms:created>
  <dcterms:modified xsi:type="dcterms:W3CDTF">2026-04-22T08:46:12Z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0x0101009EE7D9E4542A184D8851FFB54BE35B2D</vt:lpwstr>
  </property>
  <property fmtid="{D5CDD505-2E9C-101B-9397-08002B2CF9AE}" pid="3" name="MediaServiceImageTags">
    <vt:lpwstr/>
  </property>
  <property fmtid="{D5CDD505-2E9C-101B-9397-08002B2CF9AE}" pid="4" name="Order">
    <vt:r8>30400</vt:r8>
  </property>
  <property fmtid="{D5CDD505-2E9C-101B-9397-08002B2CF9AE}" pid="5" name="xd_Signature">
    <vt:bool>false</vt:bool>
  </property>
  <property fmtid="{D5CDD505-2E9C-101B-9397-08002B2CF9AE}" pid="6" name="_ExtendedDescription">
    <vt:lpwstr/>
  </property>
  <property fmtid="{D5CDD505-2E9C-101B-9397-08002B2CF9AE}" pid="7" name="xd_ProgID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